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/>
  <mc:AlternateContent xmlns:mc="http://schemas.openxmlformats.org/markup-compatibility/2006">
    <mc:Choice Requires="x15">
      <x15ac:absPath xmlns:x15ac="http://schemas.microsoft.com/office/spreadsheetml/2010/11/ac" url="C:\Users\pablo.daza\OneDrive - Plan International\Documentos Pablo Daza\ECHO 2020\Adquisiciones\Obras de rehabilitación\"/>
    </mc:Choice>
  </mc:AlternateContent>
  <xr:revisionPtr revIDLastSave="0" documentId="6_{1CE9D559-D9AA-4BD0-BD66-0479DAADAA2A}" xr6:coauthVersionLast="36" xr6:coauthVersionMax="36" xr10:uidLastSave="{00000000-0000-0000-0000-000000000000}"/>
  <bookViews>
    <workbookView xWindow="0" yWindow="0" windowWidth="15345" windowHeight="3870" xr2:uid="{00000000-000D-0000-FFFF-FFFF00000000}"/>
  </bookViews>
  <sheets>
    <sheet name="Oferta económica" sheetId="4" r:id="rId1"/>
    <sheet name="Cantidades" sheetId="2" r:id="rId2"/>
    <sheet name="Registro de aparatos sanitarios" sheetId="6" r:id="rId3"/>
  </sheets>
  <definedNames>
    <definedName name="_xlnm._FilterDatabase" localSheetId="0" hidden="1">'Oferta económica'!$B$11:$F$83</definedName>
  </definedNames>
  <calcPr calcId="191029"/>
  <extLst>
    <ext uri="GoogleSheetsCustomDataVersion1">
      <go:sheetsCustomData xmlns:go="http://customooxmlschemas.google.com/" r:id="rId5" roundtripDataSignature="AMtx7mi1TO3cbL1aIMb8aX+lez+W2r/Veg=="/>
    </ext>
  </extLst>
</workbook>
</file>

<file path=xl/calcChain.xml><?xml version="1.0" encoding="utf-8"?>
<calcChain xmlns="http://schemas.openxmlformats.org/spreadsheetml/2006/main">
  <c r="B139" i="2" l="1"/>
  <c r="C139" i="2" s="1"/>
  <c r="F139" i="2"/>
  <c r="D139" i="2" l="1"/>
  <c r="B149" i="2"/>
  <c r="C149" i="2" s="1"/>
  <c r="F149" i="2"/>
  <c r="B148" i="2"/>
  <c r="D148" i="2" s="1"/>
  <c r="F148" i="2"/>
  <c r="B147" i="2"/>
  <c r="C147" i="2" s="1"/>
  <c r="F147" i="2"/>
  <c r="B146" i="2"/>
  <c r="C146" i="2" s="1"/>
  <c r="F146" i="2"/>
  <c r="B145" i="2"/>
  <c r="C145" i="2" s="1"/>
  <c r="F145" i="2"/>
  <c r="B144" i="2"/>
  <c r="C144" i="2" s="1"/>
  <c r="F144" i="2"/>
  <c r="B143" i="2"/>
  <c r="C143" i="2" s="1"/>
  <c r="F143" i="2"/>
  <c r="B130" i="2"/>
  <c r="C130" i="2" s="1"/>
  <c r="F130" i="2"/>
  <c r="B124" i="2"/>
  <c r="C124" i="2" s="1"/>
  <c r="B127" i="2"/>
  <c r="C127" i="2" s="1"/>
  <c r="B128" i="2"/>
  <c r="C128" i="2" s="1"/>
  <c r="B129" i="2"/>
  <c r="C129" i="2" s="1"/>
  <c r="F124" i="2"/>
  <c r="F127" i="2"/>
  <c r="F128" i="2"/>
  <c r="F129" i="2"/>
  <c r="G123" i="2"/>
  <c r="D43" i="4"/>
  <c r="F43" i="4" s="1"/>
  <c r="D42" i="4"/>
  <c r="F42" i="4" s="1"/>
  <c r="G116" i="2"/>
  <c r="G119" i="2"/>
  <c r="G120" i="2" s="1"/>
  <c r="G118" i="2"/>
  <c r="D27" i="4"/>
  <c r="F27" i="4" s="1"/>
  <c r="C25" i="6"/>
  <c r="F88" i="2"/>
  <c r="F87" i="2"/>
  <c r="F86" i="2"/>
  <c r="F85" i="2"/>
  <c r="F81" i="2"/>
  <c r="F77" i="2"/>
  <c r="F76" i="2"/>
  <c r="F75" i="2"/>
  <c r="F74" i="2"/>
  <c r="F71" i="2"/>
  <c r="F69" i="2"/>
  <c r="B69" i="2"/>
  <c r="B67" i="2"/>
  <c r="F67" i="2"/>
  <c r="F65" i="2"/>
  <c r="F64" i="2"/>
  <c r="F63" i="2"/>
  <c r="F62" i="2"/>
  <c r="F61" i="2"/>
  <c r="F60" i="2"/>
  <c r="F59" i="2"/>
  <c r="F58" i="2"/>
  <c r="G57" i="2"/>
  <c r="F56" i="2"/>
  <c r="F55" i="2"/>
  <c r="F54" i="2"/>
  <c r="F53" i="2"/>
  <c r="F52" i="2"/>
  <c r="B21" i="2"/>
  <c r="F21" i="2"/>
  <c r="B22" i="2"/>
  <c r="F22" i="2"/>
  <c r="B50" i="2"/>
  <c r="F50" i="2"/>
  <c r="G44" i="2"/>
  <c r="G43" i="2"/>
  <c r="D14" i="4" s="1"/>
  <c r="F14" i="4" s="1"/>
  <c r="G42" i="2"/>
  <c r="F29" i="2"/>
  <c r="C148" i="2" l="1"/>
  <c r="D145" i="2"/>
  <c r="D144" i="2"/>
  <c r="D147" i="2"/>
  <c r="D149" i="2"/>
  <c r="D146" i="2"/>
  <c r="D143" i="2"/>
  <c r="D130" i="2"/>
  <c r="D129" i="2"/>
  <c r="D128" i="2"/>
  <c r="D127" i="2"/>
  <c r="D124" i="2"/>
  <c r="B6" i="2"/>
  <c r="F6" i="2"/>
  <c r="G11" i="2" l="1"/>
  <c r="D23" i="4" s="1"/>
  <c r="F23" i="4" s="1"/>
  <c r="B11" i="2"/>
  <c r="F11" i="2"/>
  <c r="G18" i="2"/>
  <c r="G17" i="2"/>
  <c r="G15" i="2"/>
  <c r="G14" i="2"/>
  <c r="D24" i="4" s="1"/>
  <c r="F24" i="4" s="1"/>
  <c r="G13" i="2"/>
  <c r="D26" i="4" s="1"/>
  <c r="F26" i="4" s="1"/>
  <c r="G10" i="2"/>
  <c r="G9" i="2"/>
  <c r="G12" i="2"/>
  <c r="D25" i="4" s="1"/>
  <c r="F25" i="4" s="1"/>
  <c r="G8" i="2"/>
  <c r="D19" i="4" s="1"/>
  <c r="F19" i="4" s="1"/>
  <c r="G7" i="2"/>
  <c r="D22" i="4" s="1"/>
  <c r="F22" i="4" s="1"/>
  <c r="G5" i="2"/>
  <c r="D21" i="4"/>
  <c r="F21" i="4" s="1"/>
  <c r="D16" i="4"/>
  <c r="F16" i="4" s="1"/>
  <c r="D17" i="4"/>
  <c r="F17" i="4" s="1"/>
  <c r="G6" i="2" l="1"/>
  <c r="D18" i="4" s="1"/>
  <c r="F18" i="4" s="1"/>
  <c r="B2" i="2"/>
  <c r="F2" i="2"/>
  <c r="F109" i="2"/>
  <c r="F108" i="2"/>
  <c r="F91" i="2" l="1"/>
  <c r="F90" i="2"/>
  <c r="B51" i="2"/>
  <c r="F51" i="2"/>
  <c r="F84" i="2"/>
  <c r="F83" i="2"/>
  <c r="F82" i="2"/>
  <c r="F80" i="2"/>
  <c r="B77" i="2"/>
  <c r="F79" i="2"/>
  <c r="F78" i="2"/>
  <c r="B16" i="2"/>
  <c r="F16" i="2"/>
  <c r="B13" i="2"/>
  <c r="F13" i="2"/>
  <c r="B12" i="2"/>
  <c r="F12" i="2"/>
  <c r="F40" i="2"/>
  <c r="F33" i="2"/>
  <c r="F32" i="2"/>
  <c r="F30" i="2"/>
  <c r="B23" i="2"/>
  <c r="F23" i="2"/>
  <c r="B14" i="2"/>
  <c r="F14" i="2"/>
  <c r="B56" i="2" l="1"/>
  <c r="B100" i="2"/>
  <c r="F100" i="2"/>
  <c r="B99" i="2"/>
  <c r="F99" i="2"/>
  <c r="B55" i="2"/>
  <c r="B17" i="2"/>
  <c r="F17" i="2"/>
  <c r="F118" i="2"/>
  <c r="B109" i="2"/>
  <c r="D20" i="4"/>
  <c r="F20" i="4" s="1"/>
  <c r="B102" i="2" l="1"/>
  <c r="F102" i="2"/>
  <c r="B91" i="2"/>
  <c r="B74" i="2"/>
  <c r="B15" i="2"/>
  <c r="B18" i="2"/>
  <c r="F15" i="2"/>
  <c r="F18" i="2"/>
  <c r="B75" i="2"/>
  <c r="B76" i="2"/>
  <c r="F89" i="2" l="1"/>
  <c r="F66" i="2"/>
  <c r="F49" i="2"/>
  <c r="F48" i="2"/>
  <c r="F38" i="2"/>
  <c r="F37" i="2"/>
  <c r="B8" i="2"/>
  <c r="F8" i="2"/>
  <c r="B136" i="2" l="1"/>
  <c r="F136" i="2"/>
  <c r="B123" i="2"/>
  <c r="F123" i="2"/>
  <c r="B78" i="2"/>
  <c r="B118" i="2"/>
  <c r="B142" i="2"/>
  <c r="F142" i="2"/>
  <c r="B141" i="2"/>
  <c r="F141" i="2"/>
  <c r="B140" i="2"/>
  <c r="F140" i="2"/>
  <c r="B138" i="2"/>
  <c r="F138" i="2"/>
  <c r="B137" i="2"/>
  <c r="F137" i="2"/>
  <c r="B135" i="2"/>
  <c r="F135" i="2"/>
  <c r="B134" i="2"/>
  <c r="F134" i="2"/>
  <c r="B133" i="2"/>
  <c r="F133" i="2"/>
  <c r="B132" i="2"/>
  <c r="F132" i="2"/>
  <c r="B131" i="2"/>
  <c r="F131" i="2"/>
  <c r="B122" i="2"/>
  <c r="F122" i="2"/>
  <c r="B121" i="2"/>
  <c r="F121" i="2"/>
  <c r="B120" i="2"/>
  <c r="F120" i="2"/>
  <c r="B115" i="2"/>
  <c r="F115" i="2"/>
  <c r="B119" i="2"/>
  <c r="F119" i="2"/>
  <c r="B117" i="2"/>
  <c r="F117" i="2"/>
  <c r="B116" i="2"/>
  <c r="F116" i="2"/>
  <c r="B114" i="2"/>
  <c r="F114" i="2"/>
  <c r="B113" i="2"/>
  <c r="F113" i="2"/>
  <c r="B106" i="2"/>
  <c r="F106" i="2"/>
  <c r="B112" i="2"/>
  <c r="F112" i="2"/>
  <c r="B111" i="2"/>
  <c r="F111" i="2"/>
  <c r="B126" i="2"/>
  <c r="F126" i="2"/>
  <c r="B125" i="2"/>
  <c r="F125" i="2"/>
  <c r="B107" i="2"/>
  <c r="F107" i="2"/>
  <c r="B108" i="2"/>
  <c r="B110" i="2"/>
  <c r="F110" i="2"/>
  <c r="B105" i="2"/>
  <c r="F105" i="2"/>
  <c r="B104" i="2"/>
  <c r="F104" i="2"/>
  <c r="B103" i="2"/>
  <c r="F103" i="2"/>
  <c r="B101" i="2"/>
  <c r="F101" i="2"/>
  <c r="B98" i="2"/>
  <c r="F98" i="2"/>
  <c r="B96" i="2"/>
  <c r="B97" i="2"/>
  <c r="F96" i="2"/>
  <c r="F97" i="2"/>
  <c r="B95" i="2"/>
  <c r="F95" i="2"/>
  <c r="B94" i="2"/>
  <c r="F94" i="2"/>
  <c r="B93" i="2"/>
  <c r="F93" i="2"/>
  <c r="B89" i="2"/>
  <c r="B92" i="2"/>
  <c r="F92" i="2"/>
  <c r="B90" i="2"/>
  <c r="B88" i="2"/>
  <c r="B87" i="2"/>
  <c r="B86" i="2"/>
  <c r="B85" i="2"/>
  <c r="B84" i="2"/>
  <c r="B83" i="2"/>
  <c r="B82" i="2"/>
  <c r="B48" i="2"/>
  <c r="B46" i="2"/>
  <c r="F46" i="2"/>
  <c r="B39" i="2"/>
  <c r="F39" i="2"/>
  <c r="B81" i="2"/>
  <c r="B80" i="2"/>
  <c r="B79" i="2"/>
  <c r="B71" i="2"/>
  <c r="B72" i="2"/>
  <c r="B73" i="2"/>
  <c r="F72" i="2"/>
  <c r="F73" i="2"/>
  <c r="B44" i="2"/>
  <c r="F44" i="2"/>
  <c r="B42" i="2"/>
  <c r="F42" i="2"/>
  <c r="B41" i="2"/>
  <c r="F41" i="2"/>
  <c r="B43" i="2"/>
  <c r="F43" i="2"/>
  <c r="B40" i="2"/>
  <c r="B38" i="2"/>
  <c r="B70" i="2"/>
  <c r="F70" i="2"/>
  <c r="B68" i="2"/>
  <c r="F68" i="2"/>
  <c r="B66" i="2"/>
  <c r="B65" i="2"/>
  <c r="B64" i="2"/>
  <c r="B63" i="2"/>
  <c r="B62" i="2"/>
  <c r="B61" i="2"/>
  <c r="B60" i="2"/>
  <c r="B59" i="2"/>
  <c r="B58" i="2"/>
  <c r="B57" i="2"/>
  <c r="F57" i="2"/>
  <c r="B54" i="2"/>
  <c r="B53" i="2"/>
  <c r="B52" i="2"/>
  <c r="B49" i="2"/>
  <c r="B36" i="2"/>
  <c r="F36" i="2"/>
  <c r="B35" i="2"/>
  <c r="F35" i="2"/>
  <c r="B47" i="2"/>
  <c r="F47" i="2"/>
  <c r="B45" i="2"/>
  <c r="F45" i="2"/>
  <c r="B34" i="2"/>
  <c r="F34" i="2"/>
  <c r="B33" i="2"/>
  <c r="B32" i="2"/>
  <c r="B31" i="2"/>
  <c r="F31" i="2"/>
  <c r="B30" i="2"/>
  <c r="B29" i="2"/>
  <c r="B28" i="2"/>
  <c r="F28" i="2"/>
  <c r="D60" i="4"/>
  <c r="F60" i="4" s="1"/>
  <c r="B27" i="2"/>
  <c r="F27" i="2"/>
  <c r="B26" i="2"/>
  <c r="F26" i="2"/>
  <c r="B25" i="2"/>
  <c r="F25" i="2"/>
  <c r="B37" i="2"/>
  <c r="B24" i="2"/>
  <c r="F24" i="2"/>
  <c r="B20" i="2"/>
  <c r="F20" i="2"/>
  <c r="B19" i="2"/>
  <c r="F19" i="2"/>
  <c r="B10" i="2"/>
  <c r="F10" i="2"/>
  <c r="B9" i="2"/>
  <c r="F9" i="2"/>
  <c r="B7" i="2"/>
  <c r="F7" i="2"/>
  <c r="B5" i="2"/>
  <c r="F5" i="2"/>
  <c r="B3" i="2"/>
  <c r="B4" i="2"/>
  <c r="F4" i="2" l="1"/>
  <c r="D15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5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13" i="4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22" i="2" l="1"/>
  <c r="C21" i="2"/>
  <c r="D67" i="2"/>
  <c r="C69" i="2"/>
  <c r="D69" i="2"/>
  <c r="D22" i="2"/>
  <c r="C50" i="2"/>
  <c r="C67" i="2"/>
  <c r="D21" i="2"/>
  <c r="D50" i="2"/>
  <c r="C6" i="2"/>
  <c r="D6" i="2"/>
  <c r="D11" i="2"/>
  <c r="C11" i="2"/>
  <c r="C2" i="2"/>
  <c r="D2" i="2"/>
  <c r="D51" i="2"/>
  <c r="C51" i="2"/>
  <c r="C13" i="2"/>
  <c r="C77" i="2"/>
  <c r="D77" i="2"/>
  <c r="C14" i="2"/>
  <c r="D16" i="2"/>
  <c r="D13" i="2"/>
  <c r="D12" i="2"/>
  <c r="C12" i="2"/>
  <c r="C16" i="2"/>
  <c r="D23" i="2"/>
  <c r="C23" i="2"/>
  <c r="D14" i="2"/>
  <c r="C55" i="2"/>
  <c r="C99" i="2"/>
  <c r="D55" i="2"/>
  <c r="D17" i="2"/>
  <c r="C56" i="2"/>
  <c r="D99" i="2"/>
  <c r="D109" i="2"/>
  <c r="C100" i="2"/>
  <c r="C109" i="2"/>
  <c r="C17" i="2"/>
  <c r="D100" i="2"/>
  <c r="D56" i="2"/>
  <c r="C76" i="2"/>
  <c r="D15" i="2"/>
  <c r="D91" i="2"/>
  <c r="D18" i="2"/>
  <c r="D102" i="2"/>
  <c r="C75" i="2"/>
  <c r="C18" i="2"/>
  <c r="D76" i="2"/>
  <c r="D74" i="2"/>
  <c r="C74" i="2"/>
  <c r="C15" i="2"/>
  <c r="C102" i="2"/>
  <c r="C91" i="2"/>
  <c r="D75" i="2"/>
  <c r="D8" i="2"/>
  <c r="C8" i="2"/>
  <c r="C96" i="2"/>
  <c r="D115" i="2"/>
  <c r="C24" i="2"/>
  <c r="D49" i="2"/>
  <c r="D103" i="2"/>
  <c r="C88" i="2"/>
  <c r="D53" i="2"/>
  <c r="D85" i="2"/>
  <c r="D111" i="2"/>
  <c r="D133" i="2"/>
  <c r="C136" i="2"/>
  <c r="D19" i="2"/>
  <c r="D34" i="2"/>
  <c r="D58" i="2"/>
  <c r="D40" i="2"/>
  <c r="D41" i="2"/>
  <c r="D79" i="2"/>
  <c r="D87" i="2"/>
  <c r="D96" i="2"/>
  <c r="D107" i="2"/>
  <c r="C93" i="2"/>
  <c r="C120" i="2"/>
  <c r="C46" i="2"/>
  <c r="C140" i="2"/>
  <c r="C113" i="2"/>
  <c r="C39" i="2"/>
  <c r="C137" i="2"/>
  <c r="C58" i="2"/>
  <c r="C121" i="2"/>
  <c r="C31" i="2"/>
  <c r="D60" i="2"/>
  <c r="C86" i="2"/>
  <c r="C63" i="2"/>
  <c r="D93" i="2"/>
  <c r="C123" i="2"/>
  <c r="D38" i="2"/>
  <c r="D125" i="2"/>
  <c r="D33" i="2"/>
  <c r="D29" i="2"/>
  <c r="D119" i="2"/>
  <c r="C29" i="2"/>
  <c r="C45" i="2"/>
  <c r="D5" i="2"/>
  <c r="C37" i="2"/>
  <c r="D45" i="2"/>
  <c r="D62" i="2"/>
  <c r="C52" i="2"/>
  <c r="C60" i="2"/>
  <c r="D39" i="2"/>
  <c r="D97" i="2"/>
  <c r="D98" i="2"/>
  <c r="C95" i="2"/>
  <c r="D121" i="2"/>
  <c r="D118" i="2"/>
  <c r="C114" i="2"/>
  <c r="C79" i="2"/>
  <c r="C126" i="2"/>
  <c r="D71" i="2"/>
  <c r="C73" i="2"/>
  <c r="C42" i="2"/>
  <c r="C34" i="2"/>
  <c r="C117" i="2"/>
  <c r="C82" i="2"/>
  <c r="C33" i="2"/>
  <c r="C135" i="2"/>
  <c r="D82" i="2"/>
  <c r="C4" i="2"/>
  <c r="D94" i="2"/>
  <c r="C7" i="2"/>
  <c r="C3" i="2"/>
  <c r="D7" i="2"/>
  <c r="D10" i="2"/>
  <c r="D47" i="2"/>
  <c r="D63" i="2"/>
  <c r="D59" i="2"/>
  <c r="D54" i="2"/>
  <c r="D80" i="2"/>
  <c r="D90" i="2"/>
  <c r="D101" i="2"/>
  <c r="C108" i="2"/>
  <c r="D113" i="2"/>
  <c r="D122" i="2"/>
  <c r="C111" i="2"/>
  <c r="C44" i="2"/>
  <c r="C134" i="2"/>
  <c r="C110" i="2"/>
  <c r="D37" i="2"/>
  <c r="C64" i="2"/>
  <c r="C118" i="2"/>
  <c r="C38" i="2"/>
  <c r="C141" i="2"/>
  <c r="C106" i="2"/>
  <c r="D81" i="2"/>
  <c r="C62" i="2"/>
  <c r="C85" i="2"/>
  <c r="C131" i="2"/>
  <c r="D32" i="2"/>
  <c r="D84" i="2"/>
  <c r="D138" i="2"/>
  <c r="C78" i="2"/>
  <c r="D70" i="2"/>
  <c r="D110" i="2"/>
  <c r="C84" i="2"/>
  <c r="C83" i="2"/>
  <c r="C41" i="2"/>
  <c r="C32" i="2"/>
  <c r="C90" i="2"/>
  <c r="D9" i="2"/>
  <c r="C26" i="2"/>
  <c r="D35" i="2"/>
  <c r="D65" i="2"/>
  <c r="C61" i="2"/>
  <c r="D42" i="2"/>
  <c r="D46" i="2"/>
  <c r="D89" i="2"/>
  <c r="D104" i="2"/>
  <c r="D126" i="2"/>
  <c r="D114" i="2"/>
  <c r="D131" i="2"/>
  <c r="D140" i="2"/>
  <c r="D137" i="2"/>
  <c r="D142" i="2"/>
  <c r="D78" i="2"/>
  <c r="D108" i="2"/>
  <c r="C25" i="2"/>
  <c r="C122" i="2"/>
  <c r="C101" i="2"/>
  <c r="C10" i="2"/>
  <c r="D36" i="2"/>
  <c r="C65" i="2"/>
  <c r="C115" i="2"/>
  <c r="C125" i="2"/>
  <c r="C72" i="2"/>
  <c r="D120" i="2"/>
  <c r="C116" i="2"/>
  <c r="C48" i="2"/>
  <c r="C43" i="2"/>
  <c r="D73" i="2"/>
  <c r="D25" i="2"/>
  <c r="C71" i="2"/>
  <c r="D20" i="2"/>
  <c r="D30" i="2"/>
  <c r="D28" i="2"/>
  <c r="D66" i="2"/>
  <c r="D43" i="2"/>
  <c r="D44" i="2"/>
  <c r="C81" i="2"/>
  <c r="D86" i="2"/>
  <c r="D105" i="2"/>
  <c r="D112" i="2"/>
  <c r="D117" i="2"/>
  <c r="D132" i="2"/>
  <c r="D141" i="2"/>
  <c r="C133" i="2"/>
  <c r="D123" i="2"/>
  <c r="C103" i="2"/>
  <c r="C19" i="2"/>
  <c r="C119" i="2"/>
  <c r="D95" i="2"/>
  <c r="D61" i="2"/>
  <c r="C68" i="2"/>
  <c r="C105" i="2"/>
  <c r="C27" i="2"/>
  <c r="C70" i="2"/>
  <c r="C112" i="2"/>
  <c r="C80" i="2"/>
  <c r="C53" i="2"/>
  <c r="D57" i="2"/>
  <c r="D106" i="2"/>
  <c r="D27" i="2"/>
  <c r="D31" i="2"/>
  <c r="C36" i="2"/>
  <c r="D68" i="2"/>
  <c r="D64" i="2"/>
  <c r="D72" i="2"/>
  <c r="D48" i="2"/>
  <c r="D83" i="2"/>
  <c r="D88" i="2"/>
  <c r="C92" i="2"/>
  <c r="D116" i="2"/>
  <c r="D134" i="2"/>
  <c r="D135" i="2"/>
  <c r="D136" i="2"/>
  <c r="C89" i="2"/>
  <c r="D52" i="2"/>
  <c r="C40" i="2"/>
  <c r="D92" i="2"/>
  <c r="C97" i="2"/>
  <c r="C57" i="2"/>
  <c r="C142" i="2"/>
  <c r="C35" i="2"/>
  <c r="C98" i="2"/>
  <c r="D24" i="2"/>
  <c r="C54" i="2"/>
  <c r="C107" i="2"/>
  <c r="D26" i="2"/>
  <c r="C5" i="2"/>
  <c r="C47" i="2"/>
  <c r="C87" i="2"/>
  <c r="C59" i="2"/>
  <c r="C138" i="2"/>
  <c r="C49" i="2"/>
  <c r="C132" i="2"/>
  <c r="C66" i="2"/>
  <c r="C94" i="2"/>
  <c r="C9" i="2"/>
  <c r="C30" i="2"/>
  <c r="C104" i="2"/>
  <c r="C20" i="2"/>
  <c r="C28" i="2"/>
  <c r="D4" i="2"/>
  <c r="D3" i="2"/>
  <c r="F79" i="4" l="1"/>
  <c r="F78" i="4"/>
  <c r="F80" i="4" l="1"/>
  <c r="F72" i="4" l="1"/>
  <c r="F76" i="4" l="1"/>
  <c r="F41" i="4"/>
  <c r="F59" i="4"/>
  <c r="F48" i="4" l="1"/>
  <c r="F49" i="4"/>
  <c r="F50" i="4"/>
  <c r="F51" i="4"/>
  <c r="F52" i="4"/>
  <c r="F53" i="4"/>
  <c r="F54" i="4"/>
  <c r="F55" i="4"/>
  <c r="F56" i="4"/>
  <c r="F57" i="4"/>
  <c r="F58" i="4"/>
  <c r="F61" i="4"/>
  <c r="F62" i="4"/>
  <c r="F63" i="4"/>
  <c r="F64" i="4"/>
  <c r="F65" i="4"/>
  <c r="F66" i="4"/>
  <c r="F67" i="4"/>
  <c r="F68" i="4"/>
  <c r="F69" i="4"/>
  <c r="F70" i="4"/>
  <c r="F71" i="4"/>
  <c r="F73" i="4"/>
  <c r="F74" i="4"/>
  <c r="F75" i="4"/>
  <c r="F77" i="4"/>
  <c r="F40" i="4"/>
  <c r="F39" i="4" l="1"/>
  <c r="F47" i="4" l="1"/>
  <c r="F3" i="2"/>
  <c r="F15" i="4"/>
  <c r="F28" i="4"/>
  <c r="F29" i="4"/>
  <c r="F30" i="4"/>
  <c r="F31" i="4"/>
  <c r="F32" i="4"/>
  <c r="F33" i="4"/>
  <c r="F34" i="4"/>
  <c r="F35" i="4"/>
  <c r="F36" i="4"/>
  <c r="F37" i="4"/>
  <c r="F38" i="4"/>
  <c r="F45" i="4"/>
  <c r="F13" i="4"/>
  <c r="F81" i="4" l="1"/>
  <c r="F82" i="4" s="1"/>
  <c r="F83" i="4" s="1"/>
</calcChain>
</file>

<file path=xl/sharedStrings.xml><?xml version="1.0" encoding="utf-8"?>
<sst xmlns="http://schemas.openxmlformats.org/spreadsheetml/2006/main" count="900" uniqueCount="315">
  <si>
    <t>DESCRIPCIÓN</t>
  </si>
  <si>
    <t>m3</t>
  </si>
  <si>
    <t>m2</t>
  </si>
  <si>
    <t>m</t>
  </si>
  <si>
    <t>u</t>
  </si>
  <si>
    <t xml:space="preserve">DESALOJO DE MATERIAL CON VOLQUETA  (TRANSPORTE 10 KM) CARGADA MANUAL </t>
  </si>
  <si>
    <t xml:space="preserve">HORMIGÓN CICLOPEO  60% H.S Y 40% PIEDRA F'C= 210 KG/CM2 </t>
  </si>
  <si>
    <t xml:space="preserve">CERÁMICA NACIONAL PARA PISOS  30X30CM </t>
  </si>
  <si>
    <t xml:space="preserve">CERÁMICA EN PARED 20X30 CM </t>
  </si>
  <si>
    <t xml:space="preserve">PINTURA DE CAUCHO EXTERIOR, LÁTEX VINILO ACRÍLICO </t>
  </si>
  <si>
    <t xml:space="preserve">PINTURA DE CAUCHO INTERIOR, LÁTEX VINILO ACRÍLICO </t>
  </si>
  <si>
    <t>PUERTA TAMBORADA  BLANCA 0.70 M, INC. MARCO Y TAPA MARCO</t>
  </si>
  <si>
    <t>PUERTA TAMBORADA  BLANCA 0.80 M, INC. MARCO Y TAPA MARCO</t>
  </si>
  <si>
    <t>pto</t>
  </si>
  <si>
    <t xml:space="preserve">LIMPIEZA FINAL DE LA OBRA </t>
  </si>
  <si>
    <t xml:space="preserve">BIOSEGURIDAD </t>
  </si>
  <si>
    <t>REHABILITACIÓN WASH</t>
  </si>
  <si>
    <t>Rehabilitación de puertas de unidades sanitarias existentes</t>
  </si>
  <si>
    <t>Reposición de inodoro de tanque bajo para adultos</t>
  </si>
  <si>
    <t>Reposición de tapa del tanque en inodoro existente</t>
  </si>
  <si>
    <t>Reposición de conexión de abasto de agua en inodoros y lavabos existentes</t>
  </si>
  <si>
    <t>Reposición de herraje en inodoro existente</t>
  </si>
  <si>
    <t>Reposición de lavabo de pared</t>
  </si>
  <si>
    <t>Reposición de sifón de desagüe con sumidero en lavabo existente</t>
  </si>
  <si>
    <t>Reposición de llave simple en lavabo existente</t>
  </si>
  <si>
    <t>Reposición de válvula temporizada en urinario existente</t>
  </si>
  <si>
    <t>Punto de agua PVC roscable φ1/2" desde instalación existente</t>
  </si>
  <si>
    <t>Punto de desagüe de PVC φ50mm desde instalación existente</t>
  </si>
  <si>
    <t>Pasamanos en rampas para personas con movilidad reducida</t>
  </si>
  <si>
    <t>Rótulo de baño de mujeres/niñas</t>
  </si>
  <si>
    <t>Rótulo de baño de hombre/niños</t>
  </si>
  <si>
    <t>Rótulo de baño unisex</t>
  </si>
  <si>
    <t>Rótulo de baño para personas con movilidad reducida</t>
  </si>
  <si>
    <t>Reposición de interruptor simple</t>
  </si>
  <si>
    <t>Reposición de asiento en inodoro existente de adulto</t>
  </si>
  <si>
    <t>Reposición de asiento en inodoro existente de niña y niño</t>
  </si>
  <si>
    <t>Reposición de grifo en lavabo continuo existente</t>
  </si>
  <si>
    <t>Reposición de foco LED 12W</t>
  </si>
  <si>
    <t>GENERAL</t>
  </si>
  <si>
    <t>Rubro</t>
  </si>
  <si>
    <t>Cantidad</t>
  </si>
  <si>
    <t>Unidad</t>
  </si>
  <si>
    <t>IVA 12%</t>
  </si>
  <si>
    <t>Total</t>
  </si>
  <si>
    <t>IMPLEMENTACIÓN DE MEDIDAS DE BIOSEGURIDAD EN OBRA POR COVID-19</t>
  </si>
  <si>
    <t>Dispensador de papel higiénico de pared de uso institucional</t>
  </si>
  <si>
    <t>Tipo:</t>
  </si>
  <si>
    <t>Proyecto:</t>
  </si>
  <si>
    <t>Establecimiento:</t>
  </si>
  <si>
    <t>Responsable:</t>
  </si>
  <si>
    <t>Parroquia:</t>
  </si>
  <si>
    <t>Cantón:</t>
  </si>
  <si>
    <t>Provincia:</t>
  </si>
  <si>
    <t>Fecha elab.:</t>
  </si>
  <si>
    <t>Código:</t>
  </si>
  <si>
    <t>Reposición de regadera para ducha existente</t>
  </si>
  <si>
    <t>Reposición de rejilla en sumidero de piso existente</t>
  </si>
  <si>
    <t>Rehabilitación de punto eléctrico</t>
  </si>
  <si>
    <t xml:space="preserve">RELLENO COMPACTADO CON SUELO NATURAL </t>
  </si>
  <si>
    <t>Reposición de regadera de mano tipo teléfono en lavacolas existente</t>
  </si>
  <si>
    <t>glb</t>
  </si>
  <si>
    <t>Dispensador manual de pared de uso institucional para jabón líquido o alcohol gel</t>
  </si>
  <si>
    <t xml:space="preserve">RETIRO DE PIEZAS SANITARIAS </t>
  </si>
  <si>
    <t>Fijación de lavamanos de pared existente</t>
  </si>
  <si>
    <t>Destape de desagües de aparatos sanitarios existentes</t>
  </si>
  <si>
    <t>Reposición de boquilla</t>
  </si>
  <si>
    <t>Separación de privacidad para urinarios en espacios cerrados</t>
  </si>
  <si>
    <t>Pichincha</t>
  </si>
  <si>
    <t>Quito</t>
  </si>
  <si>
    <t># ID de la encuesta</t>
  </si>
  <si>
    <t># ID del aparato (marcarlo con este número en el sitio)</t>
  </si>
  <si>
    <t>Ubicación (p.ej. Baño de niñas planta baja)</t>
  </si>
  <si>
    <t>Usuarios</t>
  </si>
  <si>
    <t>¿Dispone de agua?</t>
  </si>
  <si>
    <t>Tipo de aparato</t>
  </si>
  <si>
    <t>Si es lavamanos o grifo, ¿dispone de jabón o ceniza?</t>
  </si>
  <si>
    <t>¿Es privado, es decir, cuenta con puertas que pueden cerrarse desde dentro y no hay agujeros importantes en la estructura? (solo inodoro o letrina)</t>
  </si>
  <si>
    <t>Estado de funcionamiento (solo inodoro o letrina)</t>
  </si>
  <si>
    <t>Limpieza (solo inodoro o letrina)</t>
  </si>
  <si>
    <t>¿Dispone de papel higiénico (u otro material para la limpieza anal culturalmente adecuado)? (solo inodoro o letrina)</t>
  </si>
  <si>
    <t>¿Dispone de iluminación en buen estado? (solo inodoro o letrina)</t>
  </si>
  <si>
    <t>¿Es accesible para los niños y niñas con discapacidades?
Para que se considere accesible, la instalación debe contar con una vía de acceso despejada, sin escaleras ni escalones (rampa con pendient...</t>
  </si>
  <si>
    <t>¿Es accesible para los niños y niñas más pequeños?
Para que se consideren accesibles, los niños y las niñas más pequeños deben poder utilizarlo por sí mismos con mínimo esfuerzo. Puede no ser apli...</t>
  </si>
  <si>
    <t>Observaciones (opcional)</t>
  </si>
  <si>
    <t>Fotos (opcional)</t>
  </si>
  <si>
    <t>1</t>
  </si>
  <si>
    <t>Niñas y niños (común)</t>
  </si>
  <si>
    <t>Sí</t>
  </si>
  <si>
    <t>Lavamanos</t>
  </si>
  <si>
    <t>No</t>
  </si>
  <si>
    <t>2</t>
  </si>
  <si>
    <t>No requiere rehabilitación;</t>
  </si>
  <si>
    <t>3</t>
  </si>
  <si>
    <t>4</t>
  </si>
  <si>
    <t>Sólo niñas</t>
  </si>
  <si>
    <t>Inodoro</t>
  </si>
  <si>
    <t>Bueno</t>
  </si>
  <si>
    <t>Limpio</t>
  </si>
  <si>
    <t>5</t>
  </si>
  <si>
    <t>Regular</t>
  </si>
  <si>
    <t>6</t>
  </si>
  <si>
    <t>Sólo niños</t>
  </si>
  <si>
    <t>7</t>
  </si>
  <si>
    <t>Urinario</t>
  </si>
  <si>
    <t>8</t>
  </si>
  <si>
    <t>9</t>
  </si>
  <si>
    <t>Todos en la escuela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</si>
  <si>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</si>
  <si>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</si>
  <si>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</si>
  <si>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</si>
  <si>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</si>
  <si>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</si>
  <si>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</si>
  <si>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</si>
  <si>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</si>
  <si>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</si>
  <si>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</si>
  <si>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</si>
  <si>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</si>
  <si>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</si>
  <si>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</si>
  <si>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</si>
  <si>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Profesoras, profesores y personal de ambos géneros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</si>
  <si>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</si>
  <si>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</si>
  <si>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</si>
  <si>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</si>
  <si>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</si>
  <si>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</si>
  <si>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</si>
  <si>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</si>
  <si>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</si>
  <si>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</si>
  <si>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</si>
  <si>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Fregadero</t>
  </si>
  <si>
    <t>Ubicación</t>
  </si>
  <si>
    <t>ID completo</t>
  </si>
  <si>
    <t>Observaciones</t>
  </si>
  <si>
    <t>ID Aparato Sanitario</t>
  </si>
  <si>
    <t>Recolocación de urinario existente</t>
  </si>
  <si>
    <t>Propuesta preliminar de rehabilitación (seleccionar todas las opciones pertinentes y detallar en "Otras" si es necesario)</t>
  </si>
  <si>
    <t>Educación</t>
  </si>
  <si>
    <t>Rutas por la Igualdad</t>
  </si>
  <si>
    <t>Arreglar puerta;Cambiar repuestos;Nuevo asiento;</t>
  </si>
  <si>
    <t>Algo limpio</t>
  </si>
  <si>
    <t>Ducha</t>
  </si>
  <si>
    <t>Arreglar puerta;</t>
  </si>
  <si>
    <t>Baño bar</t>
  </si>
  <si>
    <t>Reposición de vidrio en ventanas existentes</t>
  </si>
  <si>
    <t>S/N</t>
  </si>
  <si>
    <t xml:space="preserve">LIMPIEZA MANUAL DEL TERRENO </t>
  </si>
  <si>
    <t xml:space="preserve">REPLANTEO Y NIVELACIÓN CON EQUIPO TOPOGRÁFICO </t>
  </si>
  <si>
    <t>DESARMADO DE CERRAMIENTO DE REJA METÁLICA CON PUERTA</t>
  </si>
  <si>
    <t>DESBANQUE MANUAL</t>
  </si>
  <si>
    <t xml:space="preserve">RETIRO DE PISOS DE CERÁMICA </t>
  </si>
  <si>
    <t xml:space="preserve">DERROCAMIENTO DE MAMPOSTERÍA DE PIEDRA </t>
  </si>
  <si>
    <t>Incluye desbanque para rampa de acera a descanso 1 más 30cm para el muro de la rampa del descanso 1 a 2.</t>
  </si>
  <si>
    <t>ROTURA DE CONTRAPISO DE HORMIGÓN</t>
  </si>
  <si>
    <t>Para bajar nivel del piso al inicio de la rampa hasta el nivel de la acera. Reservar escombros para relleno.</t>
  </si>
  <si>
    <t>BORDILLO DE H.S. F´C= 180 KG/CM2 EN RAMPA, 10X10CM, INC.ENCOFRADO</t>
  </si>
  <si>
    <t>Rampa</t>
  </si>
  <si>
    <t xml:space="preserve">ENCOFRADO TABLA DE MONTE (1 USO) </t>
  </si>
  <si>
    <t>Para muros de la rampa y filo de contrapiso de descanso 1.</t>
  </si>
  <si>
    <t>Muros para rampa y descanso 2</t>
  </si>
  <si>
    <t xml:space="preserve">CONTRA PISO H.S F´C=180 KG/CM2 E= 6CM, PIEDRA BOLA E=10 CM, POLIETILENO </t>
  </si>
  <si>
    <t xml:space="preserve">CONTRAPISO E= 8 CM INCLUYE MALLA ELECTROSOLDADA </t>
  </si>
  <si>
    <t>Base plana al inicio de la rampa junto a la acera.</t>
  </si>
  <si>
    <t>Rampas y descansos</t>
  </si>
  <si>
    <t>Para cambiar sentido de giro de la puerta derecha de la entrada a la escuela. Debe abrirse hacia afuera</t>
  </si>
  <si>
    <t xml:space="preserve">ENLUCIDO VERTICAL LISO EXTERIOR, MORTERO 1:4 CON IMPERMEABILIZANTE </t>
  </si>
  <si>
    <t>Enlucido de paredes visibles de la rampa. Incluye borde de la grada alrededor de la base plana al inicio de la rampa.</t>
  </si>
  <si>
    <t>Para paredes visibles de la rampa. Usar color similar a la fachada de la escuela.</t>
  </si>
  <si>
    <t>Minimizar desalojo mediante reutilización de suelo y escombros en la obra.</t>
  </si>
  <si>
    <t>Incluye relleno de rampa 2 (descanso 1 a 2) y plataforma de descanso 2.</t>
  </si>
  <si>
    <t>EC05298-5</t>
  </si>
  <si>
    <t>Jorge Washington</t>
  </si>
  <si>
    <t>Centro Histórico</t>
  </si>
  <si>
    <t>Cambiar repuestos;Nuevo asiento;Limpieza profunda;</t>
  </si>
  <si>
    <t>Cerrado con llave.</t>
  </si>
  <si>
    <t>https://planinternational-my.sharepoint.com/personal/pablo_daza_plan-international_org/Documents/Apps/Microsoft%20Forms/Registro%20de%20aparatos%20sanitarios%20-%20Encuesta%20WASH%20en/Pregunta/16063328034888914900225945072881_Pablo%20Daza.jpg; https://planinternational-my.sharepoint.com/personal/pablo_daza_plan-international_org/Documents/Apps/Microsoft%20Forms/Registro%20de%20aparatos%20sanitarios%20-%20Encuesta%20WASH%20en/Pregunta/16063328757651060204780305218453_Pablo%20Daza.jpg</t>
  </si>
  <si>
    <t>Cambiar repuestos;Nuevo asiento y tapa de tanque.;Arreglar puerta;</t>
  </si>
  <si>
    <t>https://planinternational-my.sharepoint.com/personal/pablo_daza_plan-international_org/Documents/Apps/Microsoft%20Forms/Registro%20de%20aparatos%20sanitarios%20-%20Encuesta%20WASH%20en/Pregunta/16063330120418750596010488710012_Pablo%20Daza.jpg</t>
  </si>
  <si>
    <t>Cambiar repuestos;Nuevo asiento ;Arreglar puerta;</t>
  </si>
  <si>
    <t>Posiblemente cambiar puertas tamboradas de 60cm de ancho (4 en total).</t>
  </si>
  <si>
    <t>https://planinternational-my.sharepoint.com/personal/pablo_daza_plan-international_org/Documents/Apps/Microsoft%20Forms/Registro%20de%20aparatos%20sanitarios%20-%20Encuesta%20WASH%20en/Pregunta/16063331972716966396912550198034_Pablo%20Daza.jpg</t>
  </si>
  <si>
    <t>Cambiar repuestos;Nuevo asiento y tapa de tanque;Arreglar puerta;</t>
  </si>
  <si>
    <t>https://planinternational-my.sharepoint.com/personal/pablo_daza_plan-international_org/Documents/Apps/Microsoft%20Forms/Registro%20de%20aparatos%20sanitarios%20-%20Encuesta%20WASH%20en/Pregunta/16063333220955597237977977565384_Pablo%20Daza.jpg</t>
  </si>
  <si>
    <t>Divisiones para dar privacidad. ;</t>
  </si>
  <si>
    <t>Baño es de hombres, según señalética, pero usan también niñas.</t>
  </si>
  <si>
    <t>https://planinternational-my.sharepoint.com/personal/pablo_daza_plan-international_org/Documents/Apps/Microsoft%20Forms/Registro%20de%20aparatos%20sanitarios%20-%20Encuesta%20WASH%20en/Pregunta/1606333531843364463085665190326_Pablo%20Daza.jpg</t>
  </si>
  <si>
    <t>Para inodoro no. 4: reformar para usuarios con movilidad reducida (barras de apoyo, eliminar desnivel a la entrada y ampliar cubículo)</t>
  </si>
  <si>
    <t>https://planinternational-my.sharepoint.com/personal/pablo_daza_plan-international_org/Documents/Apps/Microsoft%20Forms/Registro%20de%20aparatos%20sanitarios%20-%20Encuesta%20WASH%20en/Pregunta/16063337037906031993125394878818_Pablo%20Daza.jpg</t>
  </si>
  <si>
    <t>Cambiar repuestos;Nueva válvula temporizador ;</t>
  </si>
  <si>
    <t>https://planinternational-my.sharepoint.com/personal/pablo_daza_plan-international_org/Documents/Apps/Microsoft%20Forms/Registro%20de%20aparatos%20sanitarios%20-%20Encuesta%20WASH%20en/Pregunta/16063338260702886186857528794478_Pablo%20Daza.jpg</t>
  </si>
  <si>
    <t>Cambiar repuestos;Nuevo grifo y 2 dispensadores de jabón. ;</t>
  </si>
  <si>
    <t>Continuo con 4 grifos.</t>
  </si>
  <si>
    <t>https://planinternational-my.sharepoint.com/personal/pablo_daza_plan-international_org/Documents/Apps/Microsoft%20Forms/Registro%20de%20aparatos%20sanitarios%20-%20Encuesta%20WASH%20en/Pregunta/16063339620384206518200117750605_Pablo%20Daza.jpg</t>
  </si>
  <si>
    <t>Cambiar repuestos;Arreglar puerta;Nuevo asiento. Resanar grietas del piso con mortero.;</t>
  </si>
  <si>
    <t>https://planinternational-my.sharepoint.com/personal/pablo_daza_plan-international_org/Documents/Apps/Microsoft%20Forms/Registro%20de%20aparatos%20sanitarios%20-%20Encuesta%20WASH%20en/Pregunta/16064946732522897060949566360394_Pablo%20Daza.jpg; https://planinternational-my.sharepoint.com/personal/pablo_daza_plan-international_org/Documents/Apps/Microsoft%20Forms/Registro%20de%20aparatos%20sanitarios%20-%20Encuesta%20WASH%20en/Pregunta/16064947257931663146684115905824_Pablo%20Daza.jpg</t>
  </si>
  <si>
    <t>https://planinternational-my.sharepoint.com/personal/pablo_daza_plan-international_org/Documents/Apps/Microsoft%20Forms/Registro%20de%20aparatos%20sanitarios%20-%20Encuesta%20WASH%20en/Pregunta/16064948113704487521341823442300_Pablo%20Daza.jpg</t>
  </si>
  <si>
    <t>Cambiar repuestos;Nuevo asiento;Arreglar puerta;</t>
  </si>
  <si>
    <t>https://planinternational-my.sharepoint.com/personal/pablo_daza_plan-international_org/Documents/Apps/Microsoft%20Forms/Registro%20de%20aparatos%20sanitarios%20-%20Encuesta%20WASH%20en/Pregunta/16064948980386560429263950153506_Pablo%20Daza.jpg</t>
  </si>
  <si>
    <t>https://planinternational-my.sharepoint.com/personal/pablo_daza_plan-international_org/Documents/Apps/Microsoft%20Forms/Registro%20de%20aparatos%20sanitarios%20-%20Encuesta%20WASH%20en/Pregunta/16064949899352160274182113343756_Pablo%20Daza.jpg</t>
  </si>
  <si>
    <t>División metálica ;</t>
  </si>
  <si>
    <t>Escuela fue sólo de niños y ahora es mixta, razón por la cual hay urinarios en ambas baterías principales. Esta batería puede quedar sólo para niños y la de PB sólo para niñas (invertido a lo que es actualmente).</t>
  </si>
  <si>
    <t>https://planinternational-my.sharepoint.com/personal/pablo_daza_plan-international_org/Documents/Apps/Microsoft%20Forms/Registro%20de%20aparatos%20sanitarios%20-%20Encuesta%20WASH%20en/Pregunta/16064951478007189571762943189267_Pablo%20Daza.jpg</t>
  </si>
  <si>
    <t>https://planinternational-my.sharepoint.com/personal/pablo_daza_plan-international_org/Documents/Apps/Microsoft%20Forms/Registro%20de%20aparatos%20sanitarios%20-%20Encuesta%20WASH%20en/Pregunta/16064952165574072816717304315448_Pablo%20Daza.jpg</t>
  </si>
  <si>
    <t>https://planinternational-my.sharepoint.com/personal/pablo_daza_plan-international_org/Documents/Apps/Microsoft%20Forms/Registro%20de%20aparatos%20sanitarios%20-%20Encuesta%20WASH%20en/Pregunta/16064952984117913948720117928913_Pablo%20Daza.jpg</t>
  </si>
  <si>
    <t>Nuevo dispensador de jabón. Limpieza del tumbado (tiene papel higiénico pegado);</t>
  </si>
  <si>
    <t>Lavamanos continuo de 4 grifos.</t>
  </si>
  <si>
    <t>https://planinternational-my.sharepoint.com/personal/pablo_daza_plan-international_org/Documents/Apps/Microsoft%20Forms/Registro%20de%20aparatos%20sanitarios%20-%20Encuesta%20WASH%20en/Pregunta/16064954048018352347626761466427_Pablo%20Daza.jpg</t>
  </si>
  <si>
    <t>Nueva puerta (lo mismo de 1 a 12). Rótulo sexo.;</t>
  </si>
  <si>
    <t>https://planinternational-my.sharepoint.com/personal/pablo_daza_plan-international_org/Documents/Apps/Microsoft%20Forms/Registro%20de%20aparatos%20sanitarios%20-%20Encuesta%20WASH%20en/Pregunta/16064957569561659111079047764616_Pablo%20Daza.jpg</t>
  </si>
  <si>
    <t>Cambiar repuestos;Nueva puerta (en todos, vano de 0,65x1,94), rótulo sexo, tapa de tanque, herrajes.;</t>
  </si>
  <si>
    <t>https://planinternational-my.sharepoint.com/personal/pablo_daza_plan-international_org/Documents/Apps/Microsoft%20Forms/Registro%20de%20aparatos%20sanitarios%20-%20Encuesta%20WASH%20en/Pregunta/16064959638142217026199764561830_Pablo%20Daza.jpg</t>
  </si>
  <si>
    <t>Cambiar repuestos;Nueva puerta, asiento;</t>
  </si>
  <si>
    <t>https://planinternational-my.sharepoint.com/personal/pablo_daza_plan-international_org/Documents/Apps/Microsoft%20Forms/Registro%20de%20aparatos%20sanitarios%20-%20Encuesta%20WASH%20en/Pregunta/16064960816639184579627094283219_Pablo%20Daza.jpg</t>
  </si>
  <si>
    <t>Nueva puerta, asiento y tapa de tanque. ;</t>
  </si>
  <si>
    <t>https://planinternational-my.sharepoint.com/personal/pablo_daza_plan-international_org/Documents/Apps/Microsoft%20Forms/Registro%20de%20aparatos%20sanitarios%20-%20Encuesta%20WASH%20en/Pregunta/16064962732405218067656289093938_Pablo%20Daza.jpg</t>
  </si>
  <si>
    <t>2 dispensadores de jabón adicionales;</t>
  </si>
  <si>
    <t>Lavamanos continuo de 7 grifos.</t>
  </si>
  <si>
    <t>https://planinternational-my.sharepoint.com/personal/pablo_daza_plan-international_org/Documents/Apps/Microsoft%20Forms/Registro%20de%20aparatos%20sanitarios%20-%20Encuesta%20WASH%20en/Pregunta/16064963800458159154554978922257_Pablo%20Daza.jpg</t>
  </si>
  <si>
    <t>Aula inicial 2</t>
  </si>
  <si>
    <t>Lámina opaca en vidrio (1,30x1m), nuevo foco, disponer de espejo roto;</t>
  </si>
  <si>
    <t>https://planinternational-my.sharepoint.com/personal/pablo_daza_plan-international_org/Documents/Apps/Microsoft%20Forms/Registro%20de%20aparatos%20sanitarios%20-%20Encuesta%20WASH%20en/Pregunta/16064971719874457252032511000508_Pablo%20Daza.jpg</t>
  </si>
  <si>
    <t>Reemplazar el aparato sanitario;Nuevo lavamanos sobre mesón fijo o lavamanos con pedestal. Dispensador de jabón. ;</t>
  </si>
  <si>
    <t xml:space="preserve">Lavabo anclado a pared es un problema porque niños se apoyan sobre él. </t>
  </si>
  <si>
    <t>https://planinternational-my.sharepoint.com/personal/pablo_daza_plan-international_org/Documents/Apps/Microsoft%20Forms/Registro%20de%20aparatos%20sanitarios%20-%20Encuesta%20WASH%20en/Pregunta/16064973610955818523374633769636_Pablo%20Daza.jpg</t>
  </si>
  <si>
    <t>Aula inicial 1</t>
  </si>
  <si>
    <t>Cambiar repuestos;Mejorar iluminación;Limpieza profunda;Nuevo asiento, foco, destapar desagüe ;</t>
  </si>
  <si>
    <t>https://planinternational-my.sharepoint.com/personal/pablo_daza_plan-international_org/Documents/Apps/Microsoft%20Forms/Registro%20de%20aparatos%20sanitarios%20-%20Encuesta%20WASH%20en/Pregunta/16064976227633779548134939536240_Pablo%20Daza.jpg</t>
  </si>
  <si>
    <t>Reemplazar el aparato sanitario;Dispensador de jabón. Lavamanos sobre pedestal o sobre mesón fijo.;</t>
  </si>
  <si>
    <t>Ídem aula 2.</t>
  </si>
  <si>
    <t>https://planinternational-my.sharepoint.com/personal/pablo_daza_plan-international_org/Documents/Apps/Microsoft%20Forms/Registro%20de%20aparatos%20sanitarios%20-%20Encuesta%20WASH%20en/Pregunta/1606497690456995353367534854653_Pablo%20Daza.jpg</t>
  </si>
  <si>
    <t>Cambiar repuestos;Nueva regadera, llave y cortina.;Limpieza profunda;</t>
  </si>
  <si>
    <t>Se usa como almacenaje. Aula 2 tiene una igual pero tiene anaqueles y se usa como bodega.</t>
  </si>
  <si>
    <t>https://planinternational-my.sharepoint.com/personal/pablo_daza_plan-international_org/Documents/Apps/Microsoft%20Forms/Registro%20de%20aparatos%20sanitarios%20-%20Encuesta%20WASH%20en/Pregunta/16064978471308904385220993074199_Pablo%20Daza.jpg</t>
  </si>
  <si>
    <t>Inicial</t>
  </si>
  <si>
    <t>Cambiar repuestos;Limpieza profunda;Nuevo grifo y dispensador de jabón ;</t>
  </si>
  <si>
    <t>https://planinternational-my.sharepoint.com/personal/pablo_daza_plan-international_org/Documents/Apps/Microsoft%20Forms/Registro%20de%20aparatos%20sanitarios%20-%20Encuesta%20WASH%20en/Pregunta/16064980135416697762523222030751_Pablo%20Daza.jpg</t>
  </si>
  <si>
    <t>Grifo</t>
  </si>
  <si>
    <t>https://planinternational-my.sharepoint.com/personal/pablo_daza_plan-international_org/Documents/Apps/Microsoft%20Forms/Registro%20de%20aparatos%20sanitarios%20-%20Encuesta%20WASH%20en/Pregunta/16064980912594600710393348813752_Pablo%20Daza.jpg</t>
  </si>
  <si>
    <t>Malo</t>
  </si>
  <si>
    <t>Suministrar agua;Cambiar repuestos;Mejorar iluminación;Herrajes, punto de agua, rehabilitación de punto eléctrico, boquilla y foco;Arreglar puerta;Limpieza profunda;</t>
  </si>
  <si>
    <t xml:space="preserve">Cuarto se usa como bodega para artículos de limpieza y otros materiales </t>
  </si>
  <si>
    <t>https://planinternational-my.sharepoint.com/personal/pablo_daza_plan-international_org/Documents/Apps/Microsoft%20Forms/Registro%20de%20aparatos%20sanitarios%20-%20Encuesta%20WASH%20en/Pregunta/1606500418460645664647695030153_Pablo%20Daza.jpg</t>
  </si>
  <si>
    <t>Reemplazar el aparato sanitario;Suministrar agua;Nuevo punto de agua. Desalojar bodega y habilitar baño para docentes ;</t>
  </si>
  <si>
    <t>https://planinternational-my.sharepoint.com/personal/pablo_daza_plan-international_org/Documents/Apps/Microsoft%20Forms/Registro%20de%20aparatos%20sanitarios%20-%20Encuesta%20WASH%20en/Pregunta/16065006170774617926521819725148_Pablo%20Daza.jpg</t>
  </si>
  <si>
    <t>Remover. ;</t>
  </si>
  <si>
    <t>De aquí partirían puntos de agua para baño de docentes.</t>
  </si>
  <si>
    <t>https://planinternational-my.sharepoint.com/personal/pablo_daza_plan-international_org/Documents/Apps/Microsoft%20Forms/Registro%20de%20aparatos%20sanitarios%20-%20Encuesta%20WASH%20en/Pregunta/16065007866945127055778892210310_Pablo%20Daza.jpg</t>
  </si>
  <si>
    <t>Derrocar bordillo (1,40x0,20x0,10m), resanar piso y reemplazar por urinario nuevo.;</t>
  </si>
  <si>
    <t>https://planinternational-my.sharepoint.com/personal/pablo_daza_plan-international_org/Documents/Apps/Microsoft%20Forms/Registro%20de%20aparatos%20sanitarios%20-%20Encuesta%20WASH%20en/Pregunta/16065009311683075047725325982894_Pablo%20Daza.jpg; https://planinternational-my.sharepoint.com/personal/pablo_daza_plan-international_org/Documents/Apps/Microsoft%20Forms/Registro%20de%20aparatos%20sanitarios%20-%20Encuesta%20WASH%20en/Pregunta/16065009667775286537632670718305_Pablo%20Daza.jpg</t>
  </si>
  <si>
    <t>Vivienda</t>
  </si>
  <si>
    <t>Limpieza profunda;Cambiar repuestos;Arreglar puerta;Mejorar iluminación;Nuevo foco;</t>
  </si>
  <si>
    <t>Vivienda potencialmente puede convertirse en batería sanitaria</t>
  </si>
  <si>
    <t>https://planinternational-my.sharepoint.com/personal/pablo_daza_plan-international_org/Documents/Apps/Microsoft%20Forms/Registro%20de%20aparatos%20sanitarios%20-%20Encuesta%20WASH%20en/Pregunta/16065012323455087761578471481317_Pablo%20Daza.jpg</t>
  </si>
  <si>
    <t>Cambiar repuestos;Limpieza profunda;Nueva conexión de abasto, llave simple y sifón.;</t>
  </si>
  <si>
    <t>https://planinternational-my.sharepoint.com/personal/pablo_daza_plan-international_org/Documents/Apps/Microsoft%20Forms/Registro%20de%20aparatos%20sanitarios%20-%20Encuesta%20WASH%20en/Pregunta/16065013345126085712823445694406_Pablo%20Daza.jpg</t>
  </si>
  <si>
    <t xml:space="preserve">Vivienda </t>
  </si>
  <si>
    <t>Cambiar repuestos;Limpieza profunda;Nueva regadera;</t>
  </si>
  <si>
    <t>https://planinternational-my.sharepoint.com/personal/pablo_daza_plan-international_org/Documents/Apps/Microsoft%20Forms/Registro%20de%20aparatos%20sanitarios%20-%20Encuesta%20WASH%20en/Pregunta/16065014045298906779336054874568_Pablo%20Daza.jpg</t>
  </si>
  <si>
    <t>No se usa</t>
  </si>
  <si>
    <t>https://planinternational-my.sharepoint.com/personal/pablo_daza_plan-international_org/Documents/Apps/Microsoft%20Forms/Registro%20de%20aparatos%20sanitarios%20-%20Encuesta%20WASH%20en/Pregunta/16065015035514351362189080809293_Pablo%20Daza.jpg</t>
  </si>
  <si>
    <t>Verificar dimensión en obra</t>
  </si>
  <si>
    <t>Para uso compartido en la batería.</t>
  </si>
  <si>
    <t>DERROCAMIENTO DE MAMPOSTERÍA DE LADRILLO</t>
  </si>
  <si>
    <t>DERROCAMIENTO DE LOSETA</t>
  </si>
  <si>
    <t>Resane de cerámica de pared</t>
  </si>
  <si>
    <t>Para urinarios reubicados</t>
  </si>
  <si>
    <t>Para 3 nuevos lavamanos en la pared exterior de la batería (L=1,88m, a la derecha de la puerta de entrada). Puntos deben ser equidistantes.</t>
  </si>
  <si>
    <t>Para reubicación de urinarios del 1er piso. Puntos deben ser equidistantes.</t>
  </si>
  <si>
    <t>Para nuevos lavamanos de afuera del baño.</t>
  </si>
  <si>
    <t>Baño hombres (planta baja)</t>
  </si>
  <si>
    <t>Baño niñas (1er piso)</t>
  </si>
  <si>
    <t>Para puerta de la batería</t>
  </si>
  <si>
    <t>MASILLADO ALISADO DE PISOS, MORTERO 1:3, E= 2 CM</t>
  </si>
  <si>
    <t>Reparación de grietas en el piso.</t>
  </si>
  <si>
    <t>Recolocar donde estaba lavamanos no. 8.</t>
  </si>
  <si>
    <t>Incluye limpieza del tubado (papeles pegados).</t>
  </si>
  <si>
    <t>1 en la mitad, otro al final.</t>
  </si>
  <si>
    <t>Para nuevo lavabo junto al bar.</t>
  </si>
  <si>
    <t>Junto al bar en el punto de agua existente.</t>
  </si>
  <si>
    <t>s/n</t>
  </si>
  <si>
    <t>Además, disponer de espejo roto 30x30cm aprox.</t>
  </si>
  <si>
    <t>37</t>
  </si>
  <si>
    <t>Desmontar anaqueles;nueva ducha tipo teléfono.</t>
  </si>
  <si>
    <t>DESMONTAJE DE ANAQUELES DE MADERA</t>
  </si>
  <si>
    <t>No tiene etiqueta con número en el sitio. El espacio de ducha está ocupado por anaqueles.</t>
  </si>
  <si>
    <t>Reponer esto en lugar de ducha convencional.</t>
  </si>
  <si>
    <t>Baño bajo las gradas</t>
  </si>
  <si>
    <t>En puerta que da al pasillo</t>
  </si>
  <si>
    <t>En inodoro y sumidero de piso junto a inodoro.</t>
  </si>
  <si>
    <t>En sumidero junto a inodoro.</t>
  </si>
  <si>
    <t>Juego de 2 barras de apoyo abatibles para inodoro</t>
  </si>
  <si>
    <t>En las Especificaciones técnicas aparece como un juego de una barra abatible y una fija. Por las condiciones de este baño, se requieren dos abatibles.</t>
  </si>
  <si>
    <t>Para retirar las dos gradas en la entrada del baño.</t>
  </si>
  <si>
    <t>Pintura blanca en los dos espacios. Incluye tumbado.</t>
  </si>
  <si>
    <t>Ventanas de los dos espacios.</t>
  </si>
  <si>
    <t>Espesores en este rubro son promedio. Usar dimensiones de la rampa según el esquema provisto.</t>
  </si>
  <si>
    <t>PROTECCIÓN DE PISOS CON CINTA ANTIDESLIZANTE CADA 30CM</t>
  </si>
  <si>
    <t>Sólo en rampas con piso de cerámica.</t>
  </si>
  <si>
    <t>Colocar en nueva ubicación del lavamanos según el esuqema provisto.</t>
  </si>
  <si>
    <t>Puerta que da al pasillo más puerta interna.</t>
  </si>
  <si>
    <t>2 puntos de iluminación (1 en cada espacio) y 2 de interruptor (1 en cada espacio)</t>
  </si>
  <si>
    <t>1 en cada espacio</t>
  </si>
  <si>
    <t>Derrocamiento de bordillo de ducha.</t>
  </si>
  <si>
    <t>Para el sumidero de piso.</t>
  </si>
  <si>
    <t>Incluye espacio de entrada y baño, no incluye espacio inaccesible al fondo del baño.</t>
  </si>
  <si>
    <t>GABINETE PARA MATERIALES DE LIMPIEZA EN AGLOMERADO 15MM CON MELAMÍNICO BLANCO PROFUNDIDAD 50CM ALTURA 1,90M</t>
  </si>
  <si>
    <t>Su logo aquí.</t>
  </si>
  <si>
    <t>Precio Unitario</t>
  </si>
  <si>
    <t>Precio Total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</si>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</sst>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2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ajor"/>
    </font>
    <font>
      <u/>
      <sz val="11"/>
      <color theme="10"/>
      <name val="Calibri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ADD8E6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1" fillId="0" borderId="1"/>
    <xf numFmtId="0" fontId="9" fillId="0" borderId="1" applyNumberFormat="0"/>
  </cellStyleXfs>
  <cellXfs count="60">
    <xf numFmtId="0" fontId="0" fillId="0" borderId="0" xfId="0" applyFont="1" applyAlignment="1"/>
    <xf numFmtId="44" fontId="0" fillId="0" borderId="0" xfId="1" applyFont="1" applyAlignment="1">
      <alignment horizontal="center" vertical="center"/>
    </xf>
    <xf numFmtId="44" fontId="0" fillId="0" borderId="0" xfId="1" applyFont="1" applyAlignment="1"/>
    <xf numFmtId="0" fontId="0" fillId="0" borderId="2" xfId="0" applyFont="1" applyBorder="1" applyAlignment="1"/>
    <xf numFmtId="44" fontId="0" fillId="0" borderId="2" xfId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44" fontId="2" fillId="3" borderId="2" xfId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44" fontId="3" fillId="2" borderId="2" xfId="1" applyFont="1" applyFill="1" applyBorder="1"/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44" fontId="3" fillId="0" borderId="2" xfId="1" applyFont="1" applyBorder="1"/>
    <xf numFmtId="0" fontId="5" fillId="0" borderId="2" xfId="0" applyFont="1" applyBorder="1" applyAlignment="1">
      <alignment horizontal="center" vertical="center"/>
    </xf>
    <xf numFmtId="44" fontId="0" fillId="0" borderId="2" xfId="1" applyFont="1" applyBorder="1" applyAlignment="1"/>
    <xf numFmtId="0" fontId="5" fillId="0" borderId="2" xfId="0" applyFont="1" applyBorder="1" applyAlignment="1"/>
    <xf numFmtId="44" fontId="7" fillId="3" borderId="2" xfId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/>
    </xf>
    <xf numFmtId="0" fontId="0" fillId="0" borderId="6" xfId="0" applyFont="1" applyBorder="1" applyAlignment="1"/>
    <xf numFmtId="0" fontId="0" fillId="0" borderId="7" xfId="0" applyFont="1" applyBorder="1" applyAlignment="1"/>
    <xf numFmtId="44" fontId="0" fillId="0" borderId="7" xfId="1" applyFont="1" applyBorder="1" applyAlignment="1"/>
    <xf numFmtId="44" fontId="0" fillId="0" borderId="8" xfId="1" applyFont="1" applyBorder="1" applyAlignment="1"/>
    <xf numFmtId="0" fontId="0" fillId="0" borderId="9" xfId="0" applyFont="1" applyBorder="1" applyAlignment="1"/>
    <xf numFmtId="0" fontId="0" fillId="0" borderId="1" xfId="0" applyFont="1" applyBorder="1" applyAlignment="1"/>
    <xf numFmtId="44" fontId="0" fillId="0" borderId="1" xfId="1" applyFont="1" applyBorder="1" applyAlignment="1"/>
    <xf numFmtId="44" fontId="0" fillId="0" borderId="10" xfId="1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44" fontId="0" fillId="0" borderId="12" xfId="1" applyFont="1" applyBorder="1" applyAlignment="1"/>
    <xf numFmtId="44" fontId="0" fillId="0" borderId="13" xfId="1" applyFont="1" applyBorder="1" applyAlignment="1"/>
    <xf numFmtId="0" fontId="7" fillId="0" borderId="6" xfId="0" applyFont="1" applyBorder="1" applyAlignment="1">
      <alignment horizontal="right"/>
    </xf>
    <xf numFmtId="0" fontId="5" fillId="0" borderId="8" xfId="0" applyFont="1" applyBorder="1" applyAlignment="1"/>
    <xf numFmtId="0" fontId="7" fillId="0" borderId="9" xfId="0" applyFont="1" applyBorder="1" applyAlignment="1">
      <alignment horizontal="right"/>
    </xf>
    <xf numFmtId="0" fontId="5" fillId="0" borderId="10" xfId="0" applyFont="1" applyBorder="1" applyAlignment="1"/>
    <xf numFmtId="0" fontId="7" fillId="0" borderId="11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0" fillId="0" borderId="2" xfId="0" applyFont="1" applyFill="1" applyBorder="1" applyAlignment="1"/>
    <xf numFmtId="15" fontId="0" fillId="0" borderId="10" xfId="0" applyNumberFormat="1" applyFont="1" applyBorder="1" applyAlignment="1"/>
    <xf numFmtId="0" fontId="5" fillId="0" borderId="13" xfId="0" applyFont="1" applyBorder="1" applyAlignment="1"/>
    <xf numFmtId="0" fontId="1" fillId="0" borderId="1" xfId="2" applyNumberFormat="1"/>
    <xf numFmtId="0" fontId="1" fillId="0" borderId="1" xfId="2"/>
    <xf numFmtId="0" fontId="1" fillId="0" borderId="1" xfId="2" quotePrefix="1" applyNumberFormat="1"/>
    <xf numFmtId="0" fontId="5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1" applyNumberFormat="1" applyFont="1" applyAlignment="1">
      <alignment horizontal="center" vertical="center" wrapText="1"/>
    </xf>
    <xf numFmtId="0" fontId="0" fillId="0" borderId="0" xfId="1" applyNumberFormat="1" applyFont="1" applyAlignment="1">
      <alignment wrapText="1"/>
    </xf>
    <xf numFmtId="0" fontId="0" fillId="0" borderId="0" xfId="0" applyNumberFormat="1" applyFont="1" applyAlignment="1">
      <alignment wrapText="1"/>
    </xf>
    <xf numFmtId="0" fontId="10" fillId="0" borderId="0" xfId="0" applyNumberFormat="1" applyFont="1"/>
    <xf numFmtId="0" fontId="5" fillId="0" borderId="0" xfId="0" applyNumberFormat="1" applyFont="1" applyAlignment="1">
      <alignment wrapText="1"/>
    </xf>
    <xf numFmtId="0" fontId="11" fillId="0" borderId="1" xfId="3" applyNumberFormat="1" applyFont="1"/>
    <xf numFmtId="0" fontId="10" fillId="0" borderId="0" xfId="0" quotePrefix="1" applyNumberFormat="1" applyFont="1"/>
    <xf numFmtId="0" fontId="7" fillId="3" borderId="3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right"/>
    </xf>
  </cellXfs>
  <cellStyles count="4">
    <cellStyle name="Hipervínculo 2" xfId="3" xr:uid="{D86F6479-34E9-4F28-9EA9-3A7C58134B27}"/>
    <cellStyle name="Moneda" xfId="1" builtinId="4"/>
    <cellStyle name="Normal" xfId="0" builtinId="0"/>
    <cellStyle name="Normal 2" xfId="2" xr:uid="{CF0AC8B8-C717-47BC-B2CB-58E5CF36C2E1}"/>
  </cellStyles>
  <dxfs count="25"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alignment textRotation="0" wrapText="1" indent="0" justifyLastLine="0" shrinkToFit="0" readingOrder="0"/>
    </dxf>
    <dxf>
      <numFmt numFmtId="0" formatCode="General"/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978F74-2D2A-4B84-A781-84E1ABDB5D21}" name="Tabla2" displayName="Tabla2" ref="A1:H149" totalsRowShown="0">
  <autoFilter ref="A1:H149" xr:uid="{363BF32D-FBCC-4BC7-AA75-C4C45B967E89}"/>
  <tableColumns count="8">
    <tableColumn id="1" xr3:uid="{5E94190C-3DC9-4B61-9111-E3C447EFBF6C}" name="ID Aparato Sanitario"/>
    <tableColumn id="2" xr3:uid="{C64D6FE4-C0D2-44BD-9028-CE75350938F8}" name="ID completo" dataDxfId="6">
      <calculatedColumnFormula>'Oferta económica'!$B$2&amp;"-"&amp;Cantidades!A2</calculatedColumnFormula>
    </tableColumn>
    <tableColumn id="3" xr3:uid="{0B8D6B9B-D956-4AA2-BCF6-8468EE5F6002}" name="Tipo de aparato" dataDxfId="5">
      <calculatedColumnFormula>VLOOKUP(B2,Table1[[#All],[ID completo]:[Tipo de aparato]],5,FALSE)</calculatedColumnFormula>
    </tableColumn>
    <tableColumn id="4" xr3:uid="{0BE54730-C0E2-4A80-AE88-C05ED5E83E05}" name="Ubicación" dataDxfId="4">
      <calculatedColumnFormula>VLOOKUP(B2,Table1[[#All],[ID completo]:[Tipo de aparato]],2,FALSE)</calculatedColumnFormula>
    </tableColumn>
    <tableColumn id="5" xr3:uid="{70709EA4-B128-4923-9569-1F1FBD6BE41E}" name="Rubro" dataDxfId="3"/>
    <tableColumn id="6" xr3:uid="{2EC49AE7-0E78-40BB-A8E7-08C504CBE8D2}" name="Unidad" dataDxfId="2">
      <calculatedColumnFormula>VLOOKUP(E2,'Oferta económica'!$B$12:$D$80,2,FALSE)</calculatedColumnFormula>
    </tableColumn>
    <tableColumn id="7" xr3:uid="{9AC3FC14-7CD7-4BDF-88F0-75B36914C6C4}" name="Cantidad" dataDxfId="1"/>
    <tableColumn id="8" xr3:uid="{3A1136D5-1711-43B2-9EC6-CECA479D4253}" name="Observaciones" dataDxfId="0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4528F3-C581-4E2C-AA52-6BE151E47C33}" name="Table1" displayName="Table1" ref="A1:R38" totalsRowShown="0">
  <autoFilter ref="A1:R38" xr:uid="{00000000-0009-0000-0100-000001000000}"/>
  <tableColumns count="18">
    <tableColumn id="6" xr3:uid="{CB485987-0326-4565-9994-AF3CD8F6E029}" name="# ID de la encuesta" dataDxfId="24"/>
    <tableColumn id="7" xr3:uid="{F971E0A3-5F7F-4978-B8A6-2E369B57BDF0}" name="# ID del aparato (marcarlo con este número en el sitio)" dataDxfId="23"/>
    <tableColumn id="1" xr3:uid="{C33FAA59-AD5B-4470-A16B-FCC1500614FA}" name="ID completo" dataDxfId="22" dataCellStyle="Normal 2">
      <calculatedColumnFormula>Table1[[#This Row],['# ID de la encuesta]]&amp;"-"&amp;Table1[[#This Row],['# ID del aparato (marcarlo con este número en el sitio)]]</calculatedColumnFormula>
    </tableColumn>
    <tableColumn id="8" xr3:uid="{A8F640F4-0993-4CA8-A102-E476195511C3}" name="Ubicación (p.ej. Baño de niñas planta baja)" dataDxfId="21"/>
    <tableColumn id="9" xr3:uid="{1C51F022-DD5C-4282-A998-D89C4D6B46F8}" name="Usuarios" dataDxfId="20"/>
    <tableColumn id="10" xr3:uid="{B6DB992B-C533-4299-8020-115DA32294E8}" name="¿Dispone de agua?" dataDxfId="19"/>
    <tableColumn id="11" xr3:uid="{13AB438D-1209-4F9A-899D-0E218966C0D0}" name="Tipo de aparato" dataDxfId="18"/>
    <tableColumn id="12" xr3:uid="{1F6E15F3-D849-4269-9D3C-72ABEBAF60E5}" name="Si es lavamanos o grifo, ¿dispone de jabón o ceniza?" dataDxfId="17"/>
    <tableColumn id="13" xr3:uid="{80CBF57D-0FAD-448A-846D-869E027A1975}" name="¿Es privado, es decir, cuenta con puertas que pueden cerrarse desde dentro y no hay agujeros importantes en la estructura? (solo inodoro o letrina)" dataDxfId="16"/>
    <tableColumn id="14" xr3:uid="{2D2942F6-67F6-413A-92C2-3E7228E7C78F}" name="Estado de funcionamiento (solo inodoro o letrina)" dataDxfId="15"/>
    <tableColumn id="15" xr3:uid="{EA3378FB-6951-4CAA-B2D3-AD9A79DB8B9D}" name="Limpieza (solo inodoro o letrina)" dataDxfId="14"/>
    <tableColumn id="16" xr3:uid="{72C25F34-D21A-47AE-A11A-5006034EFF2B}" name="¿Dispone de papel higiénico (u otro material para la limpieza anal culturalmente adecuado)? (solo inodoro o letrina)" dataDxfId="13"/>
    <tableColumn id="17" xr3:uid="{6F4D55A5-D358-49F8-A058-C607DCE47D09}" name="¿Dispone de iluminación en buen estado? (solo inodoro o letrina)" dataDxfId="12"/>
    <tableColumn id="18" xr3:uid="{CEE49BFA-51BC-4A60-A994-A15EEDBC20B8}" name="¿Es accesible para los niños y niñas con discapacidades?_x000a_Para que se considere accesible, la instalación debe contar con una vía de acceso despejada, sin escaleras ni escalones (rampa con pendient..." dataDxfId="11"/>
    <tableColumn id="19" xr3:uid="{022075B0-418E-47D8-871B-8CF6A71954A1}" name="¿Es accesible para los niños y niñas más pequeños?_x000a_Para que se consideren accesibles, los niños y las niñas más pequeños deben poder utilizarlo por sí mismos con mínimo esfuerzo. Puede no ser apli..." dataDxfId="10"/>
    <tableColumn id="20" xr3:uid="{B32DF682-8D2B-4EE3-84C5-B83A0ABBA437}" name="Propuesta preliminar de rehabilitación (seleccionar todas las opciones pertinentes y detallar en &quot;Otras&quot; si es necesario)" dataDxfId="9"/>
    <tableColumn id="21" xr3:uid="{4F980E56-36A9-4699-B47D-221A85E2BC58}" name="Observaciones (opcional)" dataDxfId="8"/>
    <tableColumn id="22" xr3:uid="{A672DDF4-6BA1-4355-A826-F63E14274920}" name="Fotos (opcional)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Apps/Microsoft%20Forms/Registro%20de%20aparatos%20sanitarios%20-%20Encuesta%20WASH%20en/Pregunta/16064976227633779548134939536240_Pablo%20Daza.jpg" TargetMode="External"/><Relationship Id="rId7" Type="http://schemas.openxmlformats.org/officeDocument/2006/relationships/table" Target="../tables/table2.xml"/><Relationship Id="rId2" Type="http://schemas.openxmlformats.org/officeDocument/2006/relationships/hyperlink" Target="../../../../Apps/Microsoft%20Forms/Registro%20de%20aparatos%20sanitarios%20-%20Encuesta%20WASH%20en/Pregunta/16064948980386560429263950153506_Pablo%20Daza.jpg" TargetMode="External"/><Relationship Id="rId1" Type="http://schemas.openxmlformats.org/officeDocument/2006/relationships/hyperlink" Target="../../../../Apps/Microsoft%20Forms/Registro%20de%20aparatos%20sanitarios%20-%20Encuesta%20WASH%20en/Pregunta/16063339620384206518200117750605_Pablo%20Daza.jpg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../../../../Apps/Microsoft%20Forms/Registro%20de%20aparatos%20sanitarios%20-%20Encuesta%20WASH%20en/Pregunta/16064980135416697762523222030751_Pablo%20Daza.jpg" TargetMode="External"/><Relationship Id="rId4" Type="http://schemas.openxmlformats.org/officeDocument/2006/relationships/hyperlink" Target="../../../../Apps/Microsoft%20Forms/Registro%20de%20aparatos%20sanitarios%20-%20Encuesta%20WASH%20en/Pregunta/1606500418460645664647695030153_Pablo%20Daza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3C7B1-6808-4E4B-9B62-9E81D5DF3AC0}">
  <sheetPr>
    <tabColor theme="4" tint="0.39997558519241921"/>
    <pageSetUpPr fitToPage="1"/>
  </sheetPr>
  <dimension ref="A1:F532"/>
  <sheetViews>
    <sheetView tabSelected="1" view="pageLayout" zoomScale="85" zoomScaleNormal="100" zoomScalePageLayoutView="85" workbookViewId="0">
      <selection activeCell="E15" sqref="E15"/>
    </sheetView>
  </sheetViews>
  <sheetFormatPr baseColWidth="10" defaultColWidth="12.625" defaultRowHeight="15" customHeight="1" x14ac:dyDescent="0.2"/>
  <cols>
    <col min="1" max="1" width="14.625" bestFit="1" customWidth="1"/>
    <col min="2" max="2" width="80.875" customWidth="1"/>
    <col min="3" max="4" width="9.625" customWidth="1"/>
    <col min="5" max="6" width="11.75" style="2" customWidth="1"/>
  </cols>
  <sheetData>
    <row r="1" spans="1:6" ht="15" customHeight="1" x14ac:dyDescent="0.25">
      <c r="A1" s="31" t="s">
        <v>47</v>
      </c>
      <c r="B1" s="32" t="s">
        <v>143</v>
      </c>
      <c r="C1" s="19"/>
      <c r="D1" s="20"/>
      <c r="E1" s="21"/>
      <c r="F1" s="22"/>
    </row>
    <row r="2" spans="1:6" ht="15" customHeight="1" x14ac:dyDescent="0.25">
      <c r="A2" s="33" t="s">
        <v>54</v>
      </c>
      <c r="B2" s="34" t="s">
        <v>175</v>
      </c>
      <c r="C2" s="23"/>
      <c r="D2" s="24"/>
      <c r="E2" s="25"/>
      <c r="F2" s="26"/>
    </row>
    <row r="3" spans="1:6" ht="15" customHeight="1" x14ac:dyDescent="0.25">
      <c r="A3" s="33" t="s">
        <v>48</v>
      </c>
      <c r="B3" s="34" t="s">
        <v>176</v>
      </c>
      <c r="C3" s="23"/>
      <c r="D3" s="24"/>
      <c r="E3" s="25"/>
      <c r="F3" s="26"/>
    </row>
    <row r="4" spans="1:6" ht="15" customHeight="1" x14ac:dyDescent="0.25">
      <c r="A4" s="33" t="s">
        <v>46</v>
      </c>
      <c r="B4" s="34" t="s">
        <v>142</v>
      </c>
      <c r="C4" s="23"/>
      <c r="D4" s="24" t="s">
        <v>311</v>
      </c>
      <c r="E4" s="25"/>
      <c r="F4" s="26"/>
    </row>
    <row r="5" spans="1:6" ht="15" customHeight="1" x14ac:dyDescent="0.25">
      <c r="A5" s="33" t="s">
        <v>52</v>
      </c>
      <c r="B5" s="34" t="s">
        <v>67</v>
      </c>
      <c r="C5" s="23"/>
      <c r="D5" s="24"/>
      <c r="E5" s="25"/>
      <c r="F5" s="26"/>
    </row>
    <row r="6" spans="1:6" ht="15" customHeight="1" x14ac:dyDescent="0.25">
      <c r="A6" s="33" t="s">
        <v>51</v>
      </c>
      <c r="B6" s="34" t="s">
        <v>68</v>
      </c>
      <c r="C6" s="23"/>
      <c r="D6" s="24"/>
      <c r="E6" s="25"/>
      <c r="F6" s="26"/>
    </row>
    <row r="7" spans="1:6" ht="15" customHeight="1" x14ac:dyDescent="0.25">
      <c r="A7" s="33" t="s">
        <v>50</v>
      </c>
      <c r="B7" s="34" t="s">
        <v>177</v>
      </c>
      <c r="C7" s="23"/>
      <c r="D7" s="24"/>
      <c r="E7" s="25"/>
      <c r="F7" s="26"/>
    </row>
    <row r="8" spans="1:6" ht="15" customHeight="1" x14ac:dyDescent="0.25">
      <c r="A8" s="33" t="s">
        <v>53</v>
      </c>
      <c r="B8" s="38"/>
      <c r="C8" s="23"/>
      <c r="D8" s="24"/>
      <c r="E8" s="25"/>
      <c r="F8" s="26"/>
    </row>
    <row r="9" spans="1:6" ht="15" customHeight="1" x14ac:dyDescent="0.25">
      <c r="A9" s="35" t="s">
        <v>49</v>
      </c>
      <c r="B9" s="39"/>
      <c r="C9" s="27"/>
      <c r="D9" s="28"/>
      <c r="E9" s="29"/>
      <c r="F9" s="30"/>
    </row>
    <row r="10" spans="1:6" ht="15" customHeight="1" x14ac:dyDescent="0.2">
      <c r="A10" s="24"/>
      <c r="B10" s="24"/>
      <c r="C10" s="24"/>
      <c r="D10" s="24"/>
      <c r="E10" s="25"/>
      <c r="F10" s="25"/>
    </row>
    <row r="11" spans="1:6" ht="43.5" customHeight="1" x14ac:dyDescent="0.2">
      <c r="A11" s="24"/>
      <c r="B11" s="6" t="s">
        <v>0</v>
      </c>
      <c r="C11" s="6" t="s">
        <v>41</v>
      </c>
      <c r="D11" s="6" t="s">
        <v>40</v>
      </c>
      <c r="E11" s="7" t="s">
        <v>312</v>
      </c>
      <c r="F11" s="7" t="s">
        <v>313</v>
      </c>
    </row>
    <row r="12" spans="1:6" ht="15" customHeight="1" x14ac:dyDescent="0.25">
      <c r="B12" s="8" t="s">
        <v>38</v>
      </c>
      <c r="C12" s="9"/>
      <c r="D12" s="9"/>
      <c r="E12" s="10"/>
      <c r="F12" s="10"/>
    </row>
    <row r="13" spans="1:6" ht="14.25" customHeight="1" x14ac:dyDescent="0.25">
      <c r="B13" s="11" t="s">
        <v>267</v>
      </c>
      <c r="C13" s="12" t="s">
        <v>2</v>
      </c>
      <c r="D13" s="12">
        <f>SUMIF(Tabla2[[#All],[Rubro]],'Oferta económica'!B13,Tabla2[[#All],[Cantidad]])</f>
        <v>1.1276000000000002</v>
      </c>
      <c r="E13" s="13"/>
      <c r="F13" s="13">
        <f>E13*D13</f>
        <v>0</v>
      </c>
    </row>
    <row r="14" spans="1:6" ht="14.25" customHeight="1" x14ac:dyDescent="0.25">
      <c r="B14" s="11" t="s">
        <v>268</v>
      </c>
      <c r="C14" s="12" t="s">
        <v>2</v>
      </c>
      <c r="D14" s="12">
        <f>SUMIF(Tabla2[[#All],[Rubro]],'Oferta económica'!B14,Tabla2[[#All],[Cantidad]])</f>
        <v>1.1544000000000001</v>
      </c>
      <c r="E14" s="13"/>
      <c r="F14" s="13">
        <f>E14*D14</f>
        <v>0</v>
      </c>
    </row>
    <row r="15" spans="1:6" ht="14.25" customHeight="1" x14ac:dyDescent="0.25">
      <c r="B15" s="11" t="s">
        <v>156</v>
      </c>
      <c r="C15" s="12" t="s">
        <v>2</v>
      </c>
      <c r="D15" s="12">
        <f>SUMIF(Tabla2[[#All],[Rubro]],'Oferta económica'!B15,Tabla2[[#All],[Cantidad]])</f>
        <v>0.65</v>
      </c>
      <c r="E15" s="13"/>
      <c r="F15" s="13">
        <f t="shared" ref="F15:F40" si="0">E15*D15</f>
        <v>0</v>
      </c>
    </row>
    <row r="16" spans="1:6" ht="14.25" customHeight="1" x14ac:dyDescent="0.25">
      <c r="B16" s="11" t="s">
        <v>153</v>
      </c>
      <c r="C16" s="12" t="s">
        <v>3</v>
      </c>
      <c r="D16" s="12">
        <f>SUMIF(Tabla2[[#All],[Rubro]],'Oferta económica'!B16,Tabla2[[#All],[Cantidad]])</f>
        <v>2.5499999999999998</v>
      </c>
      <c r="E16" s="13"/>
      <c r="F16" s="13">
        <f t="shared" si="0"/>
        <v>0</v>
      </c>
    </row>
    <row r="17" spans="2:6" ht="14.25" customHeight="1" x14ac:dyDescent="0.25">
      <c r="B17" s="11" t="s">
        <v>151</v>
      </c>
      <c r="C17" s="12" t="s">
        <v>2</v>
      </c>
      <c r="D17" s="12">
        <f>SUMIF(Tabla2[[#All],[Rubro]],'Oferta económica'!B17,Tabla2[[#All],[Cantidad]])</f>
        <v>13</v>
      </c>
      <c r="E17" s="13"/>
      <c r="F17" s="13">
        <f t="shared" si="0"/>
        <v>0</v>
      </c>
    </row>
    <row r="18" spans="2:6" ht="14.25" customHeight="1" x14ac:dyDescent="0.25">
      <c r="B18" s="11" t="s">
        <v>152</v>
      </c>
      <c r="C18" s="12" t="s">
        <v>2</v>
      </c>
      <c r="D18" s="12">
        <f>SUMIF(Tabla2[[#All],[Rubro]],'Oferta económica'!B18,Tabla2[[#All],[Cantidad]])</f>
        <v>25.39</v>
      </c>
      <c r="E18" s="13"/>
      <c r="F18" s="13">
        <f t="shared" si="0"/>
        <v>0</v>
      </c>
    </row>
    <row r="19" spans="2:6" ht="14.25" customHeight="1" x14ac:dyDescent="0.25">
      <c r="B19" s="11" t="s">
        <v>158</v>
      </c>
      <c r="C19" s="12" t="s">
        <v>2</v>
      </c>
      <c r="D19" s="12">
        <f>SUMIF(Tabla2[[#All],[Rubro]],'Oferta económica'!B19,Tabla2[[#All],[Cantidad]])</f>
        <v>3.2026000000000003</v>
      </c>
      <c r="E19" s="13"/>
      <c r="F19" s="13">
        <f t="shared" si="0"/>
        <v>0</v>
      </c>
    </row>
    <row r="20" spans="2:6" ht="14.25" customHeight="1" x14ac:dyDescent="0.25">
      <c r="B20" s="11" t="s">
        <v>62</v>
      </c>
      <c r="C20" s="12" t="s">
        <v>4</v>
      </c>
      <c r="D20" s="12">
        <f>SUMIF(Tabla2[[#All],[Rubro]],'Oferta económica'!B20,Tabla2[[#All],[Cantidad]])</f>
        <v>1</v>
      </c>
      <c r="E20" s="13"/>
      <c r="F20" s="13">
        <f t="shared" si="0"/>
        <v>0</v>
      </c>
    </row>
    <row r="21" spans="2:6" ht="14.25" customHeight="1" x14ac:dyDescent="0.25">
      <c r="B21" s="11" t="s">
        <v>155</v>
      </c>
      <c r="C21" s="12" t="s">
        <v>2</v>
      </c>
      <c r="D21" s="12">
        <f>SUMIF(Tabla2[[#All],[Rubro]],'Oferta económica'!B21,Tabla2[[#All],[Cantidad]])</f>
        <v>10.7</v>
      </c>
      <c r="E21" s="13"/>
      <c r="F21" s="13">
        <f t="shared" si="0"/>
        <v>0</v>
      </c>
    </row>
    <row r="22" spans="2:6" ht="14.25" customHeight="1" x14ac:dyDescent="0.25">
      <c r="B22" s="11" t="s">
        <v>154</v>
      </c>
      <c r="C22" s="12" t="s">
        <v>1</v>
      </c>
      <c r="D22" s="12">
        <f>SUMIF(Tabla2[[#All],[Rubro]],'Oferta económica'!B22,Tabla2[[#All],[Cantidad]])</f>
        <v>3.5805000000000007</v>
      </c>
      <c r="E22" s="13"/>
      <c r="F22" s="13">
        <f t="shared" si="0"/>
        <v>0</v>
      </c>
    </row>
    <row r="23" spans="2:6" ht="14.25" customHeight="1" x14ac:dyDescent="0.25">
      <c r="B23" s="11" t="s">
        <v>58</v>
      </c>
      <c r="C23" s="12" t="s">
        <v>1</v>
      </c>
      <c r="D23" s="12">
        <f>SUMIF(Tabla2[[#All],[Rubro]],'Oferta económica'!B23,Tabla2[[#All],[Cantidad]])</f>
        <v>1.9801500000000001</v>
      </c>
      <c r="E23" s="13"/>
      <c r="F23" s="13">
        <f t="shared" si="0"/>
        <v>0</v>
      </c>
    </row>
    <row r="24" spans="2:6" ht="14.25" customHeight="1" x14ac:dyDescent="0.25">
      <c r="B24" s="11" t="s">
        <v>160</v>
      </c>
      <c r="C24" s="12" t="s">
        <v>3</v>
      </c>
      <c r="D24" s="12">
        <f>SUMIF(Tabla2[[#All],[Rubro]],'Oferta económica'!B24,Tabla2[[#All],[Cantidad]])</f>
        <v>20.399999999999999</v>
      </c>
      <c r="E24" s="13"/>
      <c r="F24" s="13">
        <f t="shared" si="0"/>
        <v>0</v>
      </c>
    </row>
    <row r="25" spans="2:6" ht="14.25" customHeight="1" x14ac:dyDescent="0.25">
      <c r="B25" s="11" t="s">
        <v>165</v>
      </c>
      <c r="C25" s="12" t="s">
        <v>2</v>
      </c>
      <c r="D25" s="12">
        <f>SUMIF(Tabla2[[#All],[Rubro]],'Oferta económica'!B25,Tabla2[[#All],[Cantidad]])</f>
        <v>4.04596</v>
      </c>
      <c r="E25" s="13"/>
      <c r="F25" s="13">
        <f t="shared" si="0"/>
        <v>0</v>
      </c>
    </row>
    <row r="26" spans="2:6" ht="14.25" customHeight="1" x14ac:dyDescent="0.25">
      <c r="B26" s="11" t="s">
        <v>166</v>
      </c>
      <c r="C26" s="12" t="s">
        <v>2</v>
      </c>
      <c r="D26" s="12">
        <f>SUMIF(Tabla2[[#All],[Rubro]],'Oferta económica'!B26,Tabla2[[#All],[Cantidad]])</f>
        <v>23.515000000000001</v>
      </c>
      <c r="E26" s="13"/>
      <c r="F26" s="13">
        <f t="shared" si="0"/>
        <v>0</v>
      </c>
    </row>
    <row r="27" spans="2:6" ht="14.25" customHeight="1" x14ac:dyDescent="0.25">
      <c r="B27" s="11" t="s">
        <v>288</v>
      </c>
      <c r="C27" s="12" t="s">
        <v>3</v>
      </c>
      <c r="D27" s="12">
        <f>SUMIF(Tabla2[[#All],[Rubro]],'Oferta económica'!B27,Tabla2[[#All],[Cantidad]])</f>
        <v>1.2</v>
      </c>
      <c r="E27" s="13"/>
      <c r="F27" s="13">
        <f t="shared" si="0"/>
        <v>0</v>
      </c>
    </row>
    <row r="28" spans="2:6" ht="14.25" customHeight="1" x14ac:dyDescent="0.25">
      <c r="B28" s="11" t="s">
        <v>5</v>
      </c>
      <c r="C28" s="12" t="s">
        <v>1</v>
      </c>
      <c r="D28" s="12">
        <f>SUMIF(Tabla2[[#All],[Rubro]],'Oferta económica'!B28,Tabla2[[#All],[Cantidad]])</f>
        <v>4</v>
      </c>
      <c r="E28" s="13"/>
      <c r="F28" s="13">
        <f t="shared" si="0"/>
        <v>0</v>
      </c>
    </row>
    <row r="29" spans="2:6" ht="14.25" customHeight="1" x14ac:dyDescent="0.25">
      <c r="B29" s="11" t="s">
        <v>6</v>
      </c>
      <c r="C29" s="12" t="s">
        <v>1</v>
      </c>
      <c r="D29" s="12">
        <f>SUMIF(Tabla2[[#All],[Rubro]],'Oferta económica'!B29,Tabla2[[#All],[Cantidad]])</f>
        <v>2.6317499999999998</v>
      </c>
      <c r="E29" s="13"/>
      <c r="F29" s="13">
        <f t="shared" si="0"/>
        <v>0</v>
      </c>
    </row>
    <row r="30" spans="2:6" ht="14.25" customHeight="1" x14ac:dyDescent="0.25">
      <c r="B30" s="11" t="s">
        <v>162</v>
      </c>
      <c r="C30" s="12" t="s">
        <v>2</v>
      </c>
      <c r="D30" s="12">
        <f>SUMIF(Tabla2[[#All],[Rubro]],'Oferta económica'!B30,Tabla2[[#All],[Cantidad]])</f>
        <v>10.8565</v>
      </c>
      <c r="E30" s="13"/>
      <c r="F30" s="13">
        <f t="shared" si="0"/>
        <v>0</v>
      </c>
    </row>
    <row r="31" spans="2:6" ht="14.25" customHeight="1" x14ac:dyDescent="0.25">
      <c r="B31" s="11" t="s">
        <v>170</v>
      </c>
      <c r="C31" s="12" t="s">
        <v>2</v>
      </c>
      <c r="D31" s="12">
        <f>SUMIF(Tabla2[[#All],[Rubro]],'Oferta económica'!B31,Tabla2[[#All],[Cantidad]])</f>
        <v>10.147500000000001</v>
      </c>
      <c r="E31" s="13"/>
      <c r="F31" s="13">
        <f t="shared" si="0"/>
        <v>0</v>
      </c>
    </row>
    <row r="32" spans="2:6" ht="14.25" customHeight="1" x14ac:dyDescent="0.25">
      <c r="B32" s="11" t="s">
        <v>7</v>
      </c>
      <c r="C32" s="12" t="s">
        <v>2</v>
      </c>
      <c r="D32" s="12">
        <f>SUMIF(Tabla2[[#All],[Rubro]],'Oferta económica'!B32,Tabla2[[#All],[Cantidad]])</f>
        <v>10.72</v>
      </c>
      <c r="E32" s="13"/>
      <c r="F32" s="13">
        <f t="shared" si="0"/>
        <v>0</v>
      </c>
    </row>
    <row r="33" spans="2:6" ht="14.25" customHeight="1" x14ac:dyDescent="0.25">
      <c r="B33" s="11" t="s">
        <v>8</v>
      </c>
      <c r="C33" s="12" t="s">
        <v>2</v>
      </c>
      <c r="D33" s="12">
        <f>SUMIF(Tabla2[[#All],[Rubro]],'Oferta económica'!B33,Tabla2[[#All],[Cantidad]])</f>
        <v>1.974</v>
      </c>
      <c r="E33" s="13"/>
      <c r="F33" s="13">
        <f t="shared" si="0"/>
        <v>0</v>
      </c>
    </row>
    <row r="34" spans="2:6" ht="14.25" customHeight="1" x14ac:dyDescent="0.25">
      <c r="B34" s="11" t="s">
        <v>9</v>
      </c>
      <c r="C34" s="12" t="s">
        <v>2</v>
      </c>
      <c r="D34" s="12">
        <f>SUMIF(Tabla2[[#All],[Rubro]],'Oferta económica'!B34,Tabla2[[#All],[Cantidad]])</f>
        <v>7.6849999999999996</v>
      </c>
      <c r="E34" s="13"/>
      <c r="F34" s="13">
        <f t="shared" si="0"/>
        <v>0</v>
      </c>
    </row>
    <row r="35" spans="2:6" ht="14.25" customHeight="1" x14ac:dyDescent="0.25">
      <c r="B35" s="11" t="s">
        <v>10</v>
      </c>
      <c r="C35" s="12" t="s">
        <v>2</v>
      </c>
      <c r="D35" s="12">
        <f>SUMIF(Tabla2[[#All],[Rubro]],'Oferta económica'!B35,Tabla2[[#All],[Cantidad]])</f>
        <v>25</v>
      </c>
      <c r="E35" s="13"/>
      <c r="F35" s="13">
        <f t="shared" si="0"/>
        <v>0</v>
      </c>
    </row>
    <row r="36" spans="2:6" ht="14.25" customHeight="1" x14ac:dyDescent="0.25">
      <c r="B36" s="11" t="s">
        <v>11</v>
      </c>
      <c r="C36" s="12" t="s">
        <v>4</v>
      </c>
      <c r="D36" s="12">
        <f>SUMIF(Tabla2[[#All],[Rubro]],'Oferta económica'!B36,Tabla2[[#All],[Cantidad]])</f>
        <v>12</v>
      </c>
      <c r="E36" s="13"/>
      <c r="F36" s="13">
        <f t="shared" si="0"/>
        <v>0</v>
      </c>
    </row>
    <row r="37" spans="2:6" ht="14.25" customHeight="1" x14ac:dyDescent="0.25">
      <c r="B37" s="11" t="s">
        <v>12</v>
      </c>
      <c r="C37" s="12" t="s">
        <v>4</v>
      </c>
      <c r="D37" s="12">
        <f>SUMIF(Tabla2[[#All],[Rubro]],'Oferta económica'!B37,Tabla2[[#All],[Cantidad]])</f>
        <v>2</v>
      </c>
      <c r="E37" s="13"/>
      <c r="F37" s="13">
        <f t="shared" si="0"/>
        <v>0</v>
      </c>
    </row>
    <row r="38" spans="2:6" ht="14.25" customHeight="1" x14ac:dyDescent="0.25">
      <c r="B38" s="11" t="s">
        <v>14</v>
      </c>
      <c r="C38" s="12" t="s">
        <v>2</v>
      </c>
      <c r="D38" s="12">
        <f>SUMIF(Tabla2[[#All],[Rubro]],'Oferta económica'!B38,Tabla2[[#All],[Cantidad]])</f>
        <v>77.7</v>
      </c>
      <c r="E38" s="13"/>
      <c r="F38" s="13">
        <f t="shared" si="0"/>
        <v>0</v>
      </c>
    </row>
    <row r="39" spans="2:6" ht="14.25" customHeight="1" x14ac:dyDescent="0.25">
      <c r="B39" s="18" t="s">
        <v>58</v>
      </c>
      <c r="C39" s="36" t="s">
        <v>1</v>
      </c>
      <c r="D39" s="12">
        <f>SUMIF(Tabla2[[#All],[Rubro]],'Oferta económica'!B39,Tabla2[[#All],[Cantidad]])</f>
        <v>1.9801500000000001</v>
      </c>
      <c r="E39" s="13"/>
      <c r="F39" s="13">
        <f t="shared" si="0"/>
        <v>0</v>
      </c>
    </row>
    <row r="40" spans="2:6" ht="14.25" customHeight="1" x14ac:dyDescent="0.25">
      <c r="B40" s="11" t="s">
        <v>277</v>
      </c>
      <c r="C40" s="36" t="s">
        <v>2</v>
      </c>
      <c r="D40" s="12">
        <f>SUMIF(Tabla2[[#All],[Rubro]],'Oferta económica'!B40,Tabla2[[#All],[Cantidad]])</f>
        <v>2.9677600000000002</v>
      </c>
      <c r="E40" s="13"/>
      <c r="F40" s="13">
        <f t="shared" si="0"/>
        <v>0</v>
      </c>
    </row>
    <row r="41" spans="2:6" ht="14.25" customHeight="1" x14ac:dyDescent="0.25">
      <c r="B41" s="18" t="s">
        <v>62</v>
      </c>
      <c r="C41" s="12" t="s">
        <v>4</v>
      </c>
      <c r="D41" s="12">
        <f>SUMIF(Tabla2[[#All],[Rubro]],'Oferta económica'!B41,Tabla2[[#All],[Cantidad]])</f>
        <v>1</v>
      </c>
      <c r="E41" s="13"/>
      <c r="F41" s="13">
        <f t="shared" ref="F41:F43" si="1">E41*D41</f>
        <v>0</v>
      </c>
    </row>
    <row r="42" spans="2:6" ht="14.25" customHeight="1" x14ac:dyDescent="0.25">
      <c r="B42" s="11" t="s">
        <v>310</v>
      </c>
      <c r="C42" s="12" t="s">
        <v>3</v>
      </c>
      <c r="D42" s="12">
        <f>SUMIF(Tabla2[[#All],[Rubro]],'Oferta económica'!B42,Tabla2[[#All],[Cantidad]])</f>
        <v>2</v>
      </c>
      <c r="E42" s="13"/>
      <c r="F42" s="13">
        <f t="shared" si="1"/>
        <v>0</v>
      </c>
    </row>
    <row r="43" spans="2:6" ht="14.25" customHeight="1" x14ac:dyDescent="0.25">
      <c r="B43" s="11" t="s">
        <v>301</v>
      </c>
      <c r="C43" s="12" t="s">
        <v>2</v>
      </c>
      <c r="D43" s="12">
        <f>SUMIF(Tabla2[[#All],[Rubro]],'Oferta económica'!B43,Tabla2[[#All],[Cantidad]])</f>
        <v>2.9788000000000001</v>
      </c>
      <c r="E43" s="13"/>
      <c r="F43" s="13">
        <f t="shared" si="1"/>
        <v>0</v>
      </c>
    </row>
    <row r="44" spans="2:6" ht="15" customHeight="1" x14ac:dyDescent="0.25">
      <c r="B44" s="8" t="s">
        <v>15</v>
      </c>
      <c r="C44" s="9"/>
      <c r="D44" s="9"/>
      <c r="E44" s="10"/>
      <c r="F44" s="10"/>
    </row>
    <row r="45" spans="2:6" ht="15" customHeight="1" x14ac:dyDescent="0.25">
      <c r="B45" s="11" t="s">
        <v>44</v>
      </c>
      <c r="C45" s="12" t="s">
        <v>60</v>
      </c>
      <c r="D45" s="12">
        <f>SUMIF(Tabla2[[#All],[Rubro]],'Oferta económica'!B45,Tabla2[[#All],[Cantidad]])</f>
        <v>0.2</v>
      </c>
      <c r="E45" s="13"/>
      <c r="F45" s="13">
        <f t="shared" ref="F45" si="2">E45*D45</f>
        <v>0</v>
      </c>
    </row>
    <row r="46" spans="2:6" ht="15" customHeight="1" x14ac:dyDescent="0.25">
      <c r="B46" s="8" t="s">
        <v>16</v>
      </c>
      <c r="C46" s="9"/>
      <c r="D46" s="9"/>
      <c r="E46" s="10"/>
      <c r="F46" s="10"/>
    </row>
    <row r="47" spans="2:6" ht="15" customHeight="1" x14ac:dyDescent="0.25">
      <c r="B47" s="16" t="s">
        <v>61</v>
      </c>
      <c r="C47" s="14" t="s">
        <v>4</v>
      </c>
      <c r="D47" s="12">
        <f>SUMIF(Tabla2[[#All],[Rubro]],'Oferta económica'!B47,Tabla2[[#All],[Cantidad]])</f>
        <v>9</v>
      </c>
      <c r="E47" s="15"/>
      <c r="F47" s="13">
        <f t="shared" ref="F47:F77" si="3">E47*D47</f>
        <v>0</v>
      </c>
    </row>
    <row r="48" spans="2:6" ht="15" customHeight="1" x14ac:dyDescent="0.25">
      <c r="B48" s="16" t="s">
        <v>45</v>
      </c>
      <c r="C48" s="14" t="s">
        <v>4</v>
      </c>
      <c r="D48" s="12">
        <f>SUMIF(Tabla2[[#All],[Rubro]],'Oferta económica'!B48,Tabla2[[#All],[Cantidad]])</f>
        <v>1</v>
      </c>
      <c r="E48" s="15"/>
      <c r="F48" s="13">
        <f t="shared" si="3"/>
        <v>0</v>
      </c>
    </row>
    <row r="49" spans="2:6" ht="15" customHeight="1" x14ac:dyDescent="0.25">
      <c r="B49" s="16" t="s">
        <v>17</v>
      </c>
      <c r="C49" s="14" t="s">
        <v>4</v>
      </c>
      <c r="D49" s="12">
        <f>SUMIF(Tabla2[[#All],[Rubro]],'Oferta económica'!B49,Tabla2[[#All],[Cantidad]])</f>
        <v>5</v>
      </c>
      <c r="E49" s="15"/>
      <c r="F49" s="13">
        <f t="shared" si="3"/>
        <v>0</v>
      </c>
    </row>
    <row r="50" spans="2:6" ht="15" customHeight="1" x14ac:dyDescent="0.25">
      <c r="B50" s="16" t="s">
        <v>18</v>
      </c>
      <c r="C50" s="14" t="s">
        <v>4</v>
      </c>
      <c r="D50" s="12">
        <f>SUMIF(Tabla2[[#All],[Rubro]],'Oferta económica'!B50,Tabla2[[#All],[Cantidad]])</f>
        <v>1</v>
      </c>
      <c r="E50" s="15"/>
      <c r="F50" s="13">
        <f t="shared" si="3"/>
        <v>0</v>
      </c>
    </row>
    <row r="51" spans="2:6" ht="15" customHeight="1" x14ac:dyDescent="0.25">
      <c r="B51" s="16" t="s">
        <v>19</v>
      </c>
      <c r="C51" s="14" t="s">
        <v>4</v>
      </c>
      <c r="D51" s="12">
        <f>SUMIF(Tabla2[[#All],[Rubro]],'Oferta económica'!B51,Tabla2[[#All],[Cantidad]])</f>
        <v>4</v>
      </c>
      <c r="E51" s="15"/>
      <c r="F51" s="13">
        <f t="shared" si="3"/>
        <v>0</v>
      </c>
    </row>
    <row r="52" spans="2:6" ht="15" customHeight="1" x14ac:dyDescent="0.25">
      <c r="B52" s="16" t="s">
        <v>34</v>
      </c>
      <c r="C52" s="14" t="s">
        <v>4</v>
      </c>
      <c r="D52" s="12">
        <f>SUMIF(Tabla2[[#All],[Rubro]],'Oferta económica'!B52,Tabla2[[#All],[Cantidad]])</f>
        <v>9</v>
      </c>
      <c r="E52" s="15"/>
      <c r="F52" s="13">
        <f t="shared" si="3"/>
        <v>0</v>
      </c>
    </row>
    <row r="53" spans="2:6" ht="15" customHeight="1" x14ac:dyDescent="0.25">
      <c r="B53" s="16" t="s">
        <v>35</v>
      </c>
      <c r="C53" s="14" t="s">
        <v>4</v>
      </c>
      <c r="D53" s="12">
        <f>SUMIF(Tabla2[[#All],[Rubro]],'Oferta económica'!B53,Tabla2[[#All],[Cantidad]])</f>
        <v>1</v>
      </c>
      <c r="E53" s="15"/>
      <c r="F53" s="13">
        <f t="shared" si="3"/>
        <v>0</v>
      </c>
    </row>
    <row r="54" spans="2:6" ht="15" customHeight="1" x14ac:dyDescent="0.25">
      <c r="B54" s="16" t="s">
        <v>20</v>
      </c>
      <c r="C54" s="14" t="s">
        <v>4</v>
      </c>
      <c r="D54" s="12">
        <f>SUMIF(Tabla2[[#All],[Rubro]],'Oferta económica'!B54,Tabla2[[#All],[Cantidad]])</f>
        <v>1</v>
      </c>
      <c r="E54" s="15"/>
      <c r="F54" s="13">
        <f t="shared" si="3"/>
        <v>0</v>
      </c>
    </row>
    <row r="55" spans="2:6" ht="15" customHeight="1" x14ac:dyDescent="0.25">
      <c r="B55" s="16" t="s">
        <v>21</v>
      </c>
      <c r="C55" s="14" t="s">
        <v>4</v>
      </c>
      <c r="D55" s="12">
        <f>SUMIF(Tabla2[[#All],[Rubro]],'Oferta económica'!B55,Tabla2[[#All],[Cantidad]])</f>
        <v>2</v>
      </c>
      <c r="E55" s="15"/>
      <c r="F55" s="13">
        <f t="shared" si="3"/>
        <v>0</v>
      </c>
    </row>
    <row r="56" spans="2:6" ht="15" customHeight="1" x14ac:dyDescent="0.25">
      <c r="B56" s="16" t="s">
        <v>22</v>
      </c>
      <c r="C56" s="14" t="s">
        <v>4</v>
      </c>
      <c r="D56" s="12">
        <f>SUMIF(Tabla2[[#All],[Rubro]],'Oferta económica'!B56,Tabla2[[#All],[Cantidad]])</f>
        <v>4</v>
      </c>
      <c r="E56" s="15"/>
      <c r="F56" s="13">
        <f t="shared" si="3"/>
        <v>0</v>
      </c>
    </row>
    <row r="57" spans="2:6" ht="15" customHeight="1" x14ac:dyDescent="0.25">
      <c r="B57" s="16" t="s">
        <v>36</v>
      </c>
      <c r="C57" s="14" t="s">
        <v>4</v>
      </c>
      <c r="D57" s="12">
        <f>SUMIF(Tabla2[[#All],[Rubro]],'Oferta económica'!B57,Tabla2[[#All],[Cantidad]])</f>
        <v>1</v>
      </c>
      <c r="E57" s="15"/>
      <c r="F57" s="13">
        <f t="shared" si="3"/>
        <v>0</v>
      </c>
    </row>
    <row r="58" spans="2:6" ht="15" customHeight="1" x14ac:dyDescent="0.25">
      <c r="B58" s="16" t="s">
        <v>23</v>
      </c>
      <c r="C58" s="14" t="s">
        <v>4</v>
      </c>
      <c r="D58" s="12">
        <f>SUMIF(Tabla2[[#All],[Rubro]],'Oferta económica'!B58,Tabla2[[#All],[Cantidad]])</f>
        <v>1</v>
      </c>
      <c r="E58" s="15"/>
      <c r="F58" s="13">
        <f t="shared" si="3"/>
        <v>0</v>
      </c>
    </row>
    <row r="59" spans="2:6" ht="15" customHeight="1" x14ac:dyDescent="0.25">
      <c r="B59" s="16" t="s">
        <v>24</v>
      </c>
      <c r="C59" s="14" t="s">
        <v>4</v>
      </c>
      <c r="D59" s="12">
        <f>SUMIF(Tabla2[[#All],[Rubro]],'Oferta económica'!B59,Tabla2[[#All],[Cantidad]])</f>
        <v>1</v>
      </c>
      <c r="E59" s="15"/>
      <c r="F59" s="13">
        <f t="shared" ref="F59" si="4">E59*D59</f>
        <v>0</v>
      </c>
    </row>
    <row r="60" spans="2:6" ht="15" customHeight="1" x14ac:dyDescent="0.25">
      <c r="B60" s="16" t="s">
        <v>140</v>
      </c>
      <c r="C60" s="14" t="s">
        <v>4</v>
      </c>
      <c r="D60" s="12">
        <f>SUMIF(Tabla2[[#All],[Rubro]],'Oferta económica'!B60,Tabla2[[#All],[Cantidad]])</f>
        <v>3</v>
      </c>
      <c r="E60" s="15"/>
      <c r="F60" s="13">
        <f t="shared" ref="F60" si="5">E60*D60</f>
        <v>0</v>
      </c>
    </row>
    <row r="61" spans="2:6" ht="15" customHeight="1" x14ac:dyDescent="0.25">
      <c r="B61" s="16" t="s">
        <v>25</v>
      </c>
      <c r="C61" s="14" t="s">
        <v>4</v>
      </c>
      <c r="D61" s="12">
        <f>SUMIF(Tabla2[[#All],[Rubro]],'Oferta económica'!B61,Tabla2[[#All],[Cantidad]])</f>
        <v>1</v>
      </c>
      <c r="E61" s="15"/>
      <c r="F61" s="13">
        <f t="shared" si="3"/>
        <v>0</v>
      </c>
    </row>
    <row r="62" spans="2:6" ht="15" customHeight="1" x14ac:dyDescent="0.25">
      <c r="B62" s="16" t="s">
        <v>26</v>
      </c>
      <c r="C62" s="14" t="s">
        <v>13</v>
      </c>
      <c r="D62" s="12">
        <f>SUMIF(Tabla2[[#All],[Rubro]],'Oferta económica'!B62,Tabla2[[#All],[Cantidad]])</f>
        <v>6</v>
      </c>
      <c r="E62" s="15"/>
      <c r="F62" s="13">
        <f t="shared" si="3"/>
        <v>0</v>
      </c>
    </row>
    <row r="63" spans="2:6" ht="15" customHeight="1" x14ac:dyDescent="0.25">
      <c r="B63" s="16" t="s">
        <v>27</v>
      </c>
      <c r="C63" s="14" t="s">
        <v>13</v>
      </c>
      <c r="D63" s="12">
        <f>SUMIF(Tabla2[[#All],[Rubro]],'Oferta económica'!B63,Tabla2[[#All],[Cantidad]])</f>
        <v>7</v>
      </c>
      <c r="E63" s="15"/>
      <c r="F63" s="13">
        <f t="shared" si="3"/>
        <v>0</v>
      </c>
    </row>
    <row r="64" spans="2:6" ht="15" customHeight="1" x14ac:dyDescent="0.25">
      <c r="B64" s="16" t="s">
        <v>295</v>
      </c>
      <c r="C64" s="14" t="s">
        <v>4</v>
      </c>
      <c r="D64" s="12">
        <f>SUMIF(Tabla2[[#All],[Rubro]],'Oferta económica'!B64,Tabla2[[#All],[Cantidad]])</f>
        <v>1</v>
      </c>
      <c r="E64" s="15"/>
      <c r="F64" s="13">
        <f t="shared" si="3"/>
        <v>0</v>
      </c>
    </row>
    <row r="65" spans="2:6" ht="15" customHeight="1" x14ac:dyDescent="0.25">
      <c r="B65" s="16" t="s">
        <v>28</v>
      </c>
      <c r="C65" s="14" t="s">
        <v>3</v>
      </c>
      <c r="D65" s="12">
        <f>SUMIF(Tabla2[[#All],[Rubro]],'Oferta económica'!B65,Tabla2[[#All],[Cantidad]])</f>
        <v>36.4</v>
      </c>
      <c r="E65" s="15"/>
      <c r="F65" s="13">
        <f t="shared" si="3"/>
        <v>0</v>
      </c>
    </row>
    <row r="66" spans="2:6" ht="15" customHeight="1" x14ac:dyDescent="0.25">
      <c r="B66" s="16" t="s">
        <v>29</v>
      </c>
      <c r="C66" s="14" t="s">
        <v>4</v>
      </c>
      <c r="D66" s="12">
        <f>SUMIF(Tabla2[[#All],[Rubro]],'Oferta económica'!B66,Tabla2[[#All],[Cantidad]])</f>
        <v>2</v>
      </c>
      <c r="E66" s="15"/>
      <c r="F66" s="13">
        <f t="shared" si="3"/>
        <v>0</v>
      </c>
    </row>
    <row r="67" spans="2:6" ht="15" customHeight="1" x14ac:dyDescent="0.25">
      <c r="B67" s="16" t="s">
        <v>30</v>
      </c>
      <c r="C67" s="14" t="s">
        <v>4</v>
      </c>
      <c r="D67" s="12">
        <f>SUMIF(Tabla2[[#All],[Rubro]],'Oferta económica'!B67,Tabla2[[#All],[Cantidad]])</f>
        <v>1</v>
      </c>
      <c r="E67" s="15"/>
      <c r="F67" s="13">
        <f t="shared" si="3"/>
        <v>0</v>
      </c>
    </row>
    <row r="68" spans="2:6" ht="15" customHeight="1" x14ac:dyDescent="0.25">
      <c r="B68" s="16" t="s">
        <v>31</v>
      </c>
      <c r="C68" s="14" t="s">
        <v>4</v>
      </c>
      <c r="D68" s="12">
        <f>SUMIF(Tabla2[[#All],[Rubro]],'Oferta económica'!B68,Tabla2[[#All],[Cantidad]])</f>
        <v>1</v>
      </c>
      <c r="E68" s="15"/>
      <c r="F68" s="13">
        <f t="shared" si="3"/>
        <v>0</v>
      </c>
    </row>
    <row r="69" spans="2:6" ht="15" customHeight="1" x14ac:dyDescent="0.25">
      <c r="B69" s="16" t="s">
        <v>32</v>
      </c>
      <c r="C69" s="14" t="s">
        <v>4</v>
      </c>
      <c r="D69" s="12">
        <f>SUMIF(Tabla2[[#All],[Rubro]],'Oferta económica'!B69,Tabla2[[#All],[Cantidad]])</f>
        <v>1</v>
      </c>
      <c r="E69" s="15"/>
      <c r="F69" s="13">
        <f t="shared" si="3"/>
        <v>0</v>
      </c>
    </row>
    <row r="70" spans="2:6" ht="15" customHeight="1" x14ac:dyDescent="0.25">
      <c r="B70" s="16" t="s">
        <v>37</v>
      </c>
      <c r="C70" s="14" t="s">
        <v>4</v>
      </c>
      <c r="D70" s="12">
        <f>SUMIF(Tabla2[[#All],[Rubro]],'Oferta económica'!B70,Tabla2[[#All],[Cantidad]])</f>
        <v>5</v>
      </c>
      <c r="E70" s="15"/>
      <c r="F70" s="13">
        <f t="shared" si="3"/>
        <v>0</v>
      </c>
    </row>
    <row r="71" spans="2:6" ht="15" customHeight="1" x14ac:dyDescent="0.25">
      <c r="B71" s="16" t="s">
        <v>33</v>
      </c>
      <c r="C71" s="14" t="s">
        <v>4</v>
      </c>
      <c r="D71" s="12">
        <f>SUMIF(Tabla2[[#All],[Rubro]],'Oferta económica'!B71,Tabla2[[#All],[Cantidad]])</f>
        <v>2</v>
      </c>
      <c r="E71" s="15"/>
      <c r="F71" s="13">
        <f t="shared" si="3"/>
        <v>0</v>
      </c>
    </row>
    <row r="72" spans="2:6" ht="15" customHeight="1" x14ac:dyDescent="0.25">
      <c r="B72" s="16" t="s">
        <v>65</v>
      </c>
      <c r="C72" s="14" t="s">
        <v>4</v>
      </c>
      <c r="D72" s="12">
        <f>SUMIF(Tabla2[[#All],[Rubro]],'Oferta económica'!B72,Tabla2[[#All],[Cantidad]])</f>
        <v>2</v>
      </c>
      <c r="E72" s="15"/>
      <c r="F72" s="13">
        <f t="shared" ref="F72" si="6">E72*D72</f>
        <v>0</v>
      </c>
    </row>
    <row r="73" spans="2:6" ht="15" customHeight="1" x14ac:dyDescent="0.25">
      <c r="B73" s="16" t="s">
        <v>57</v>
      </c>
      <c r="C73" s="14" t="s">
        <v>13</v>
      </c>
      <c r="D73" s="12">
        <f>SUMIF(Tabla2[[#All],[Rubro]],'Oferta económica'!B73,Tabla2[[#All],[Cantidad]])</f>
        <v>4</v>
      </c>
      <c r="E73" s="15"/>
      <c r="F73" s="13">
        <f t="shared" si="3"/>
        <v>0</v>
      </c>
    </row>
    <row r="74" spans="2:6" ht="15" customHeight="1" x14ac:dyDescent="0.25">
      <c r="B74" s="16" t="s">
        <v>55</v>
      </c>
      <c r="C74" s="14" t="s">
        <v>4</v>
      </c>
      <c r="D74" s="12">
        <f>SUMIF(Tabla2[[#All],[Rubro]],'Oferta económica'!B74,Tabla2[[#All],[Cantidad]])</f>
        <v>1</v>
      </c>
      <c r="E74" s="15"/>
      <c r="F74" s="13">
        <f t="shared" si="3"/>
        <v>0</v>
      </c>
    </row>
    <row r="75" spans="2:6" ht="15" customHeight="1" x14ac:dyDescent="0.25">
      <c r="B75" s="16" t="s">
        <v>56</v>
      </c>
      <c r="C75" s="14" t="s">
        <v>4</v>
      </c>
      <c r="D75" s="12">
        <f>SUMIF(Tabla2[[#All],[Rubro]],'Oferta económica'!B75,Tabla2[[#All],[Cantidad]])</f>
        <v>2</v>
      </c>
      <c r="E75" s="15"/>
      <c r="F75" s="13">
        <f t="shared" si="3"/>
        <v>0</v>
      </c>
    </row>
    <row r="76" spans="2:6" ht="15.75" x14ac:dyDescent="0.25">
      <c r="B76" s="16" t="s">
        <v>63</v>
      </c>
      <c r="C76" s="14" t="s">
        <v>4</v>
      </c>
      <c r="D76" s="12">
        <f>SUMIF(Tabla2[[#All],[Rubro]],'Oferta económica'!B76,Tabla2[[#All],[Cantidad]])</f>
        <v>2</v>
      </c>
      <c r="E76" s="15"/>
      <c r="F76" s="13">
        <f t="shared" ref="F76" si="7">E76*D76</f>
        <v>0</v>
      </c>
    </row>
    <row r="77" spans="2:6" ht="15.75" x14ac:dyDescent="0.25">
      <c r="B77" s="37" t="s">
        <v>59</v>
      </c>
      <c r="C77" s="14" t="s">
        <v>4</v>
      </c>
      <c r="D77" s="12">
        <f>SUMIF(Tabla2[[#All],[Rubro]],'Oferta económica'!B77,Tabla2[[#All],[Cantidad]])</f>
        <v>2</v>
      </c>
      <c r="E77" s="15"/>
      <c r="F77" s="13">
        <f t="shared" si="3"/>
        <v>0</v>
      </c>
    </row>
    <row r="78" spans="2:6" ht="15.75" x14ac:dyDescent="0.25">
      <c r="B78" s="3" t="s">
        <v>64</v>
      </c>
      <c r="C78" s="14" t="s">
        <v>4</v>
      </c>
      <c r="D78" s="12">
        <f>SUMIF(Tabla2[[#All],[Rubro]],'Oferta económica'!B78,Tabla2[[#All],[Cantidad]])</f>
        <v>4</v>
      </c>
      <c r="E78" s="15"/>
      <c r="F78" s="13">
        <f t="shared" ref="F78:F80" si="8">E78*D78</f>
        <v>0</v>
      </c>
    </row>
    <row r="79" spans="2:6" ht="15.75" x14ac:dyDescent="0.25">
      <c r="B79" s="3" t="s">
        <v>66</v>
      </c>
      <c r="C79" s="14" t="s">
        <v>3</v>
      </c>
      <c r="D79" s="12">
        <f>SUMIF(Tabla2[[#All],[Rubro]],'Oferta económica'!B79,Tabla2[[#All],[Cantidad]])</f>
        <v>3</v>
      </c>
      <c r="E79" s="15"/>
      <c r="F79" s="13">
        <f t="shared" si="8"/>
        <v>0</v>
      </c>
    </row>
    <row r="80" spans="2:6" ht="15.75" x14ac:dyDescent="0.25">
      <c r="B80" s="16" t="s">
        <v>149</v>
      </c>
      <c r="C80" s="14" t="s">
        <v>2</v>
      </c>
      <c r="D80" s="12">
        <f>SUMIF(Tabla2[[#All],[Rubro]],'Oferta económica'!B80,Tabla2[[#All],[Cantidad]])</f>
        <v>1.3351999999999999</v>
      </c>
      <c r="E80" s="15"/>
      <c r="F80" s="13">
        <f t="shared" si="8"/>
        <v>0</v>
      </c>
    </row>
    <row r="81" spans="2:6" x14ac:dyDescent="0.25">
      <c r="B81" s="57" t="s">
        <v>314</v>
      </c>
      <c r="C81" s="58"/>
      <c r="D81" s="58"/>
      <c r="E81" s="59"/>
      <c r="F81" s="4">
        <f>SUM(F13:F80)</f>
        <v>0</v>
      </c>
    </row>
    <row r="82" spans="2:6" x14ac:dyDescent="0.25">
      <c r="B82" s="57" t="s">
        <v>42</v>
      </c>
      <c r="C82" s="58"/>
      <c r="D82" s="58"/>
      <c r="E82" s="59"/>
      <c r="F82" s="4">
        <f>0.12*F81</f>
        <v>0</v>
      </c>
    </row>
    <row r="83" spans="2:6" x14ac:dyDescent="0.25">
      <c r="B83" s="54" t="s">
        <v>43</v>
      </c>
      <c r="C83" s="55"/>
      <c r="D83" s="55"/>
      <c r="E83" s="56"/>
      <c r="F83" s="17">
        <f>F82+F81</f>
        <v>0</v>
      </c>
    </row>
    <row r="84" spans="2:6" ht="14.25" x14ac:dyDescent="0.2">
      <c r="E84" s="1"/>
      <c r="F84" s="1"/>
    </row>
    <row r="85" spans="2:6" ht="14.25" x14ac:dyDescent="0.2">
      <c r="E85" s="1"/>
      <c r="F85" s="1"/>
    </row>
    <row r="86" spans="2:6" ht="14.25" x14ac:dyDescent="0.2">
      <c r="E86" s="1"/>
      <c r="F86" s="1"/>
    </row>
    <row r="87" spans="2:6" ht="14.25" x14ac:dyDescent="0.2">
      <c r="E87" s="1"/>
      <c r="F87" s="1"/>
    </row>
    <row r="88" spans="2:6" ht="14.25" x14ac:dyDescent="0.2">
      <c r="E88" s="1"/>
      <c r="F88" s="1"/>
    </row>
    <row r="89" spans="2:6" ht="14.25" x14ac:dyDescent="0.2">
      <c r="E89" s="1"/>
      <c r="F89" s="1"/>
    </row>
    <row r="90" spans="2:6" ht="14.25" x14ac:dyDescent="0.2">
      <c r="E90" s="1"/>
      <c r="F90" s="1"/>
    </row>
    <row r="91" spans="2:6" ht="14.25" x14ac:dyDescent="0.2">
      <c r="E91" s="1"/>
      <c r="F91" s="1"/>
    </row>
    <row r="92" spans="2:6" ht="14.25" x14ac:dyDescent="0.2">
      <c r="E92" s="1"/>
      <c r="F92" s="1"/>
    </row>
    <row r="93" spans="2:6" ht="14.25" x14ac:dyDescent="0.2">
      <c r="E93" s="1"/>
      <c r="F93" s="1"/>
    </row>
    <row r="94" spans="2:6" ht="14.25" x14ac:dyDescent="0.2">
      <c r="E94" s="1"/>
      <c r="F94" s="1"/>
    </row>
    <row r="95" spans="2:6" ht="14.25" x14ac:dyDescent="0.2">
      <c r="E95" s="1"/>
      <c r="F95" s="1"/>
    </row>
    <row r="96" spans="2:6" ht="14.25" x14ac:dyDescent="0.2">
      <c r="E96" s="1"/>
      <c r="F96" s="1"/>
    </row>
    <row r="97" spans="5:6" ht="14.25" x14ac:dyDescent="0.2">
      <c r="E97" s="1"/>
      <c r="F97" s="1"/>
    </row>
    <row r="98" spans="5:6" ht="14.25" x14ac:dyDescent="0.2">
      <c r="E98" s="1"/>
      <c r="F98" s="1"/>
    </row>
    <row r="99" spans="5:6" ht="14.25" x14ac:dyDescent="0.2">
      <c r="E99" s="1"/>
      <c r="F99" s="1"/>
    </row>
    <row r="100" spans="5:6" ht="14.25" x14ac:dyDescent="0.2">
      <c r="E100" s="1"/>
      <c r="F100" s="1"/>
    </row>
    <row r="101" spans="5:6" ht="14.25" x14ac:dyDescent="0.2">
      <c r="E101" s="1"/>
      <c r="F101" s="1"/>
    </row>
    <row r="102" spans="5:6" ht="14.25" x14ac:dyDescent="0.2">
      <c r="E102" s="1"/>
      <c r="F102" s="1"/>
    </row>
    <row r="103" spans="5:6" ht="14.25" x14ac:dyDescent="0.2">
      <c r="E103" s="1"/>
      <c r="F103" s="1"/>
    </row>
    <row r="104" spans="5:6" ht="14.25" x14ac:dyDescent="0.2">
      <c r="E104" s="1"/>
      <c r="F104" s="1"/>
    </row>
    <row r="105" spans="5:6" ht="14.25" x14ac:dyDescent="0.2">
      <c r="E105" s="1"/>
      <c r="F105" s="1"/>
    </row>
    <row r="106" spans="5:6" ht="14.25" x14ac:dyDescent="0.2">
      <c r="E106" s="1"/>
      <c r="F106" s="1"/>
    </row>
    <row r="107" spans="5:6" ht="14.25" x14ac:dyDescent="0.2">
      <c r="E107" s="1"/>
      <c r="F107" s="1"/>
    </row>
    <row r="108" spans="5:6" ht="14.25" x14ac:dyDescent="0.2">
      <c r="E108" s="1"/>
      <c r="F108" s="1"/>
    </row>
    <row r="109" spans="5:6" ht="14.25" x14ac:dyDescent="0.2">
      <c r="E109" s="1"/>
      <c r="F109" s="1"/>
    </row>
    <row r="110" spans="5:6" ht="14.25" x14ac:dyDescent="0.2">
      <c r="E110" s="1"/>
      <c r="F110" s="1"/>
    </row>
    <row r="111" spans="5:6" ht="14.25" x14ac:dyDescent="0.2">
      <c r="E111" s="1"/>
      <c r="F111" s="1"/>
    </row>
    <row r="112" spans="5:6" ht="14.25" x14ac:dyDescent="0.2">
      <c r="E112" s="1"/>
      <c r="F112" s="1"/>
    </row>
    <row r="113" spans="5:6" ht="14.25" x14ac:dyDescent="0.2">
      <c r="E113" s="1"/>
      <c r="F113" s="1"/>
    </row>
    <row r="114" spans="5:6" ht="14.25" x14ac:dyDescent="0.2">
      <c r="E114" s="1"/>
      <c r="F114" s="1"/>
    </row>
    <row r="115" spans="5:6" ht="14.25" x14ac:dyDescent="0.2">
      <c r="E115" s="1"/>
      <c r="F115" s="1"/>
    </row>
    <row r="116" spans="5:6" ht="14.25" x14ac:dyDescent="0.2">
      <c r="E116" s="1"/>
      <c r="F116" s="1"/>
    </row>
    <row r="117" spans="5:6" ht="14.25" x14ac:dyDescent="0.2">
      <c r="E117" s="1"/>
      <c r="F117" s="1"/>
    </row>
    <row r="118" spans="5:6" ht="14.25" x14ac:dyDescent="0.2">
      <c r="E118" s="1"/>
      <c r="F118" s="1"/>
    </row>
    <row r="119" spans="5:6" ht="14.25" x14ac:dyDescent="0.2">
      <c r="E119" s="1"/>
      <c r="F119" s="1"/>
    </row>
    <row r="120" spans="5:6" ht="14.25" x14ac:dyDescent="0.2">
      <c r="E120" s="1"/>
      <c r="F120" s="1"/>
    </row>
    <row r="121" spans="5:6" ht="14.25" x14ac:dyDescent="0.2">
      <c r="E121" s="1"/>
      <c r="F121" s="1"/>
    </row>
    <row r="122" spans="5:6" ht="14.25" x14ac:dyDescent="0.2">
      <c r="E122" s="1"/>
      <c r="F122" s="1"/>
    </row>
    <row r="123" spans="5:6" ht="14.25" x14ac:dyDescent="0.2">
      <c r="E123" s="1"/>
      <c r="F123" s="1"/>
    </row>
    <row r="124" spans="5:6" ht="14.25" x14ac:dyDescent="0.2">
      <c r="E124" s="1"/>
      <c r="F124" s="1"/>
    </row>
    <row r="125" spans="5:6" ht="14.25" x14ac:dyDescent="0.2">
      <c r="E125" s="1"/>
      <c r="F125" s="1"/>
    </row>
    <row r="126" spans="5:6" ht="14.25" x14ac:dyDescent="0.2">
      <c r="E126" s="1"/>
      <c r="F126" s="1"/>
    </row>
    <row r="127" spans="5:6" ht="14.25" x14ac:dyDescent="0.2">
      <c r="E127" s="1"/>
      <c r="F127" s="1"/>
    </row>
    <row r="128" spans="5:6" ht="14.25" x14ac:dyDescent="0.2">
      <c r="E128" s="1"/>
      <c r="F128" s="1"/>
    </row>
    <row r="129" spans="5:6" ht="14.25" x14ac:dyDescent="0.2">
      <c r="E129" s="1"/>
      <c r="F129" s="1"/>
    </row>
    <row r="130" spans="5:6" ht="14.25" x14ac:dyDescent="0.2">
      <c r="E130" s="1"/>
      <c r="F130" s="1"/>
    </row>
    <row r="131" spans="5:6" ht="14.25" x14ac:dyDescent="0.2">
      <c r="E131" s="1"/>
      <c r="F131" s="1"/>
    </row>
    <row r="132" spans="5:6" ht="14.25" x14ac:dyDescent="0.2">
      <c r="E132" s="1"/>
      <c r="F132" s="1"/>
    </row>
    <row r="133" spans="5:6" ht="14.25" x14ac:dyDescent="0.2">
      <c r="E133" s="1"/>
      <c r="F133" s="1"/>
    </row>
    <row r="134" spans="5:6" ht="14.25" x14ac:dyDescent="0.2">
      <c r="E134" s="1"/>
      <c r="F134" s="1"/>
    </row>
    <row r="135" spans="5:6" ht="14.25" x14ac:dyDescent="0.2">
      <c r="E135" s="1"/>
      <c r="F135" s="1"/>
    </row>
    <row r="136" spans="5:6" ht="14.25" x14ac:dyDescent="0.2">
      <c r="E136" s="1"/>
      <c r="F136" s="1"/>
    </row>
    <row r="137" spans="5:6" ht="14.25" x14ac:dyDescent="0.2">
      <c r="E137" s="1"/>
      <c r="F137" s="1"/>
    </row>
    <row r="138" spans="5:6" ht="14.25" x14ac:dyDescent="0.2">
      <c r="E138" s="1"/>
      <c r="F138" s="1"/>
    </row>
    <row r="139" spans="5:6" ht="14.25" x14ac:dyDescent="0.2">
      <c r="E139" s="1"/>
      <c r="F139" s="1"/>
    </row>
    <row r="140" spans="5:6" ht="14.25" x14ac:dyDescent="0.2">
      <c r="E140" s="1"/>
      <c r="F140" s="1"/>
    </row>
    <row r="141" spans="5:6" ht="14.25" x14ac:dyDescent="0.2">
      <c r="E141" s="1"/>
      <c r="F141" s="1"/>
    </row>
    <row r="142" spans="5:6" ht="14.25" x14ac:dyDescent="0.2">
      <c r="E142" s="1"/>
      <c r="F142" s="1"/>
    </row>
    <row r="143" spans="5:6" ht="14.25" x14ac:dyDescent="0.2">
      <c r="E143" s="1"/>
      <c r="F143" s="1"/>
    </row>
    <row r="144" spans="5:6" ht="14.25" x14ac:dyDescent="0.2">
      <c r="E144" s="1"/>
      <c r="F144" s="1"/>
    </row>
    <row r="145" spans="5:6" ht="14.25" x14ac:dyDescent="0.2">
      <c r="E145" s="1"/>
      <c r="F145" s="1"/>
    </row>
    <row r="146" spans="5:6" ht="14.25" x14ac:dyDescent="0.2">
      <c r="E146" s="1"/>
      <c r="F146" s="1"/>
    </row>
    <row r="147" spans="5:6" ht="14.25" x14ac:dyDescent="0.2">
      <c r="E147" s="1"/>
      <c r="F147" s="1"/>
    </row>
    <row r="148" spans="5:6" ht="14.25" x14ac:dyDescent="0.2">
      <c r="E148" s="1"/>
      <c r="F148" s="1"/>
    </row>
    <row r="149" spans="5:6" ht="14.25" x14ac:dyDescent="0.2">
      <c r="E149" s="1"/>
      <c r="F149" s="1"/>
    </row>
    <row r="150" spans="5:6" ht="14.25" x14ac:dyDescent="0.2">
      <c r="E150" s="1"/>
      <c r="F150" s="1"/>
    </row>
    <row r="151" spans="5:6" ht="14.25" x14ac:dyDescent="0.2">
      <c r="E151" s="1"/>
      <c r="F151" s="1"/>
    </row>
    <row r="152" spans="5:6" ht="14.25" x14ac:dyDescent="0.2">
      <c r="E152" s="1"/>
      <c r="F152" s="1"/>
    </row>
    <row r="153" spans="5:6" ht="14.25" x14ac:dyDescent="0.2">
      <c r="E153" s="1"/>
      <c r="F153" s="1"/>
    </row>
    <row r="154" spans="5:6" ht="14.25" x14ac:dyDescent="0.2">
      <c r="E154" s="1"/>
      <c r="F154" s="1"/>
    </row>
    <row r="155" spans="5:6" ht="14.25" x14ac:dyDescent="0.2">
      <c r="E155" s="1"/>
      <c r="F155" s="1"/>
    </row>
    <row r="156" spans="5:6" ht="14.25" x14ac:dyDescent="0.2">
      <c r="E156" s="1"/>
      <c r="F156" s="1"/>
    </row>
    <row r="157" spans="5:6" ht="14.25" x14ac:dyDescent="0.2">
      <c r="E157" s="1"/>
      <c r="F157" s="1"/>
    </row>
    <row r="158" spans="5:6" ht="14.25" x14ac:dyDescent="0.2">
      <c r="E158" s="1"/>
      <c r="F158" s="1"/>
    </row>
    <row r="159" spans="5:6" ht="14.25" x14ac:dyDescent="0.2">
      <c r="E159" s="1"/>
      <c r="F159" s="1"/>
    </row>
    <row r="160" spans="5:6" ht="14.25" x14ac:dyDescent="0.2">
      <c r="E160" s="1"/>
      <c r="F160" s="1"/>
    </row>
    <row r="161" spans="5:6" ht="14.25" x14ac:dyDescent="0.2">
      <c r="E161" s="1"/>
      <c r="F161" s="1"/>
    </row>
    <row r="162" spans="5:6" ht="14.25" x14ac:dyDescent="0.2">
      <c r="E162" s="1"/>
      <c r="F162" s="1"/>
    </row>
    <row r="163" spans="5:6" ht="14.25" x14ac:dyDescent="0.2">
      <c r="E163" s="1"/>
      <c r="F163" s="1"/>
    </row>
    <row r="164" spans="5:6" ht="14.25" x14ac:dyDescent="0.2">
      <c r="E164" s="1"/>
      <c r="F164" s="1"/>
    </row>
    <row r="165" spans="5:6" ht="14.25" x14ac:dyDescent="0.2">
      <c r="E165" s="1"/>
      <c r="F165" s="1"/>
    </row>
    <row r="166" spans="5:6" ht="14.25" x14ac:dyDescent="0.2">
      <c r="E166" s="1"/>
      <c r="F166" s="1"/>
    </row>
    <row r="167" spans="5:6" ht="14.25" x14ac:dyDescent="0.2">
      <c r="E167" s="1"/>
      <c r="F167" s="1"/>
    </row>
    <row r="168" spans="5:6" ht="14.25" x14ac:dyDescent="0.2">
      <c r="E168" s="1"/>
      <c r="F168" s="1"/>
    </row>
    <row r="169" spans="5:6" ht="14.25" x14ac:dyDescent="0.2">
      <c r="E169" s="1"/>
      <c r="F169" s="1"/>
    </row>
    <row r="170" spans="5:6" ht="14.25" x14ac:dyDescent="0.2">
      <c r="E170" s="1"/>
      <c r="F170" s="1"/>
    </row>
    <row r="171" spans="5:6" ht="14.25" x14ac:dyDescent="0.2">
      <c r="E171" s="1"/>
      <c r="F171" s="1"/>
    </row>
    <row r="172" spans="5:6" ht="14.25" x14ac:dyDescent="0.2">
      <c r="E172" s="1"/>
      <c r="F172" s="1"/>
    </row>
    <row r="173" spans="5:6" ht="14.25" x14ac:dyDescent="0.2">
      <c r="E173" s="1"/>
      <c r="F173" s="1"/>
    </row>
    <row r="174" spans="5:6" ht="14.25" x14ac:dyDescent="0.2">
      <c r="E174" s="1"/>
      <c r="F174" s="1"/>
    </row>
    <row r="175" spans="5:6" ht="14.25" x14ac:dyDescent="0.2">
      <c r="E175" s="1"/>
      <c r="F175" s="1"/>
    </row>
    <row r="176" spans="5:6" ht="14.25" x14ac:dyDescent="0.2">
      <c r="E176" s="1"/>
      <c r="F176" s="1"/>
    </row>
    <row r="177" spans="5:6" ht="14.25" x14ac:dyDescent="0.2">
      <c r="E177" s="1"/>
      <c r="F177" s="1"/>
    </row>
    <row r="178" spans="5:6" ht="14.25" x14ac:dyDescent="0.2">
      <c r="E178" s="1"/>
      <c r="F178" s="1"/>
    </row>
    <row r="179" spans="5:6" ht="14.25" x14ac:dyDescent="0.2">
      <c r="E179" s="1"/>
      <c r="F179" s="1"/>
    </row>
    <row r="180" spans="5:6" ht="14.25" x14ac:dyDescent="0.2">
      <c r="E180" s="1"/>
      <c r="F180" s="1"/>
    </row>
    <row r="181" spans="5:6" ht="14.25" x14ac:dyDescent="0.2">
      <c r="E181" s="1"/>
      <c r="F181" s="1"/>
    </row>
    <row r="182" spans="5:6" ht="14.25" x14ac:dyDescent="0.2">
      <c r="E182" s="1"/>
      <c r="F182" s="1"/>
    </row>
    <row r="183" spans="5:6" ht="14.25" x14ac:dyDescent="0.2">
      <c r="E183" s="1"/>
      <c r="F183" s="1"/>
    </row>
    <row r="184" spans="5:6" ht="14.25" x14ac:dyDescent="0.2">
      <c r="E184" s="1"/>
      <c r="F184" s="1"/>
    </row>
    <row r="185" spans="5:6" ht="14.25" x14ac:dyDescent="0.2">
      <c r="E185" s="1"/>
      <c r="F185" s="1"/>
    </row>
    <row r="186" spans="5:6" ht="14.25" x14ac:dyDescent="0.2">
      <c r="E186" s="1"/>
      <c r="F186" s="1"/>
    </row>
    <row r="187" spans="5:6" ht="14.25" x14ac:dyDescent="0.2">
      <c r="E187" s="1"/>
      <c r="F187" s="1"/>
    </row>
    <row r="188" spans="5:6" ht="14.25" x14ac:dyDescent="0.2">
      <c r="E188" s="1"/>
      <c r="F188" s="1"/>
    </row>
    <row r="189" spans="5:6" ht="14.25" x14ac:dyDescent="0.2">
      <c r="E189" s="1"/>
      <c r="F189" s="1"/>
    </row>
    <row r="190" spans="5:6" ht="14.25" x14ac:dyDescent="0.2">
      <c r="E190" s="1"/>
      <c r="F190" s="1"/>
    </row>
    <row r="191" spans="5:6" ht="14.25" x14ac:dyDescent="0.2">
      <c r="E191" s="1"/>
      <c r="F191" s="1"/>
    </row>
    <row r="192" spans="5:6" ht="14.25" x14ac:dyDescent="0.2">
      <c r="E192" s="1"/>
      <c r="F192" s="1"/>
    </row>
    <row r="193" spans="5:6" ht="14.25" x14ac:dyDescent="0.2">
      <c r="E193" s="1"/>
      <c r="F193" s="1"/>
    </row>
    <row r="194" spans="5:6" ht="14.25" x14ac:dyDescent="0.2">
      <c r="E194" s="1"/>
      <c r="F194" s="1"/>
    </row>
    <row r="195" spans="5:6" ht="14.25" x14ac:dyDescent="0.2">
      <c r="E195" s="1"/>
      <c r="F195" s="1"/>
    </row>
    <row r="196" spans="5:6" ht="14.25" x14ac:dyDescent="0.2">
      <c r="E196" s="1"/>
      <c r="F196" s="1"/>
    </row>
    <row r="197" spans="5:6" ht="14.25" x14ac:dyDescent="0.2">
      <c r="E197" s="1"/>
      <c r="F197" s="1"/>
    </row>
    <row r="198" spans="5:6" ht="14.25" x14ac:dyDescent="0.2">
      <c r="E198" s="1"/>
      <c r="F198" s="1"/>
    </row>
    <row r="199" spans="5:6" ht="14.25" x14ac:dyDescent="0.2">
      <c r="E199" s="1"/>
      <c r="F199" s="1"/>
    </row>
    <row r="200" spans="5:6" ht="14.25" x14ac:dyDescent="0.2">
      <c r="E200" s="1"/>
      <c r="F200" s="1"/>
    </row>
    <row r="201" spans="5:6" ht="14.25" x14ac:dyDescent="0.2">
      <c r="E201" s="1"/>
      <c r="F201" s="1"/>
    </row>
    <row r="202" spans="5:6" ht="14.25" x14ac:dyDescent="0.2">
      <c r="E202" s="1"/>
      <c r="F202" s="1"/>
    </row>
    <row r="203" spans="5:6" ht="14.25" x14ac:dyDescent="0.2">
      <c r="E203" s="1"/>
      <c r="F203" s="1"/>
    </row>
    <row r="204" spans="5:6" ht="14.25" x14ac:dyDescent="0.2">
      <c r="E204" s="1"/>
      <c r="F204" s="1"/>
    </row>
    <row r="205" spans="5:6" ht="14.25" x14ac:dyDescent="0.2">
      <c r="E205" s="1"/>
      <c r="F205" s="1"/>
    </row>
    <row r="206" spans="5:6" ht="14.25" x14ac:dyDescent="0.2">
      <c r="E206" s="1"/>
      <c r="F206" s="1"/>
    </row>
    <row r="207" spans="5:6" ht="14.25" x14ac:dyDescent="0.2">
      <c r="E207" s="1"/>
      <c r="F207" s="1"/>
    </row>
    <row r="208" spans="5:6" ht="14.25" x14ac:dyDescent="0.2">
      <c r="E208" s="1"/>
      <c r="F208" s="1"/>
    </row>
    <row r="209" spans="5:6" ht="14.25" x14ac:dyDescent="0.2">
      <c r="E209" s="1"/>
      <c r="F209" s="1"/>
    </row>
    <row r="210" spans="5:6" ht="14.25" x14ac:dyDescent="0.2">
      <c r="E210" s="1"/>
      <c r="F210" s="1"/>
    </row>
    <row r="211" spans="5:6" ht="14.25" x14ac:dyDescent="0.2">
      <c r="E211" s="1"/>
      <c r="F211" s="1"/>
    </row>
    <row r="212" spans="5:6" ht="14.25" x14ac:dyDescent="0.2">
      <c r="E212" s="1"/>
      <c r="F212" s="1"/>
    </row>
    <row r="213" spans="5:6" ht="14.25" x14ac:dyDescent="0.2">
      <c r="E213" s="1"/>
      <c r="F213" s="1"/>
    </row>
    <row r="214" spans="5:6" ht="14.25" x14ac:dyDescent="0.2">
      <c r="E214" s="1"/>
      <c r="F214" s="1"/>
    </row>
    <row r="215" spans="5:6" ht="14.25" x14ac:dyDescent="0.2">
      <c r="E215" s="1"/>
      <c r="F215" s="1"/>
    </row>
    <row r="216" spans="5:6" ht="14.25" x14ac:dyDescent="0.2">
      <c r="E216" s="1"/>
      <c r="F216" s="1"/>
    </row>
    <row r="217" spans="5:6" ht="14.25" x14ac:dyDescent="0.2">
      <c r="E217" s="1"/>
      <c r="F217" s="1"/>
    </row>
    <row r="218" spans="5:6" ht="14.25" x14ac:dyDescent="0.2">
      <c r="E218" s="1"/>
      <c r="F218" s="1"/>
    </row>
    <row r="219" spans="5:6" ht="14.25" x14ac:dyDescent="0.2">
      <c r="E219" s="1"/>
      <c r="F219" s="1"/>
    </row>
    <row r="220" spans="5:6" ht="14.25" x14ac:dyDescent="0.2">
      <c r="E220" s="1"/>
      <c r="F220" s="1"/>
    </row>
    <row r="221" spans="5:6" ht="14.25" x14ac:dyDescent="0.2">
      <c r="E221" s="1"/>
      <c r="F221" s="1"/>
    </row>
    <row r="222" spans="5:6" ht="14.25" x14ac:dyDescent="0.2">
      <c r="E222" s="1"/>
      <c r="F222" s="1"/>
    </row>
    <row r="223" spans="5:6" ht="14.25" x14ac:dyDescent="0.2">
      <c r="E223" s="1"/>
      <c r="F223" s="1"/>
    </row>
    <row r="224" spans="5:6" ht="14.25" x14ac:dyDescent="0.2">
      <c r="E224" s="1"/>
      <c r="F224" s="1"/>
    </row>
    <row r="225" spans="5:6" ht="14.25" x14ac:dyDescent="0.2">
      <c r="E225" s="1"/>
      <c r="F225" s="1"/>
    </row>
    <row r="226" spans="5:6" ht="14.25" x14ac:dyDescent="0.2">
      <c r="E226" s="1"/>
      <c r="F226" s="1"/>
    </row>
    <row r="227" spans="5:6" ht="14.25" x14ac:dyDescent="0.2">
      <c r="E227" s="1"/>
      <c r="F227" s="1"/>
    </row>
    <row r="228" spans="5:6" ht="14.25" x14ac:dyDescent="0.2">
      <c r="E228" s="1"/>
      <c r="F228" s="1"/>
    </row>
    <row r="229" spans="5:6" ht="14.25" x14ac:dyDescent="0.2">
      <c r="E229" s="1"/>
      <c r="F229" s="1"/>
    </row>
    <row r="230" spans="5:6" ht="14.25" x14ac:dyDescent="0.2">
      <c r="E230" s="1"/>
      <c r="F230" s="1"/>
    </row>
    <row r="231" spans="5:6" ht="14.25" x14ac:dyDescent="0.2">
      <c r="E231" s="1"/>
      <c r="F231" s="1"/>
    </row>
    <row r="232" spans="5:6" ht="14.25" x14ac:dyDescent="0.2">
      <c r="E232" s="1"/>
      <c r="F232" s="1"/>
    </row>
    <row r="233" spans="5:6" ht="14.25" x14ac:dyDescent="0.2">
      <c r="E233" s="1"/>
      <c r="F233" s="1"/>
    </row>
    <row r="234" spans="5:6" ht="14.25" x14ac:dyDescent="0.2">
      <c r="E234" s="1"/>
      <c r="F234" s="1"/>
    </row>
    <row r="235" spans="5:6" ht="14.25" x14ac:dyDescent="0.2">
      <c r="E235" s="1"/>
      <c r="F235" s="1"/>
    </row>
    <row r="236" spans="5:6" ht="14.25" x14ac:dyDescent="0.2">
      <c r="E236" s="1"/>
      <c r="F236" s="1"/>
    </row>
    <row r="237" spans="5:6" ht="14.25" x14ac:dyDescent="0.2">
      <c r="E237" s="1"/>
      <c r="F237" s="1"/>
    </row>
    <row r="238" spans="5:6" ht="14.25" x14ac:dyDescent="0.2">
      <c r="E238" s="1"/>
      <c r="F238" s="1"/>
    </row>
    <row r="239" spans="5:6" ht="14.25" x14ac:dyDescent="0.2">
      <c r="E239" s="1"/>
      <c r="F239" s="1"/>
    </row>
    <row r="240" spans="5:6" ht="14.25" x14ac:dyDescent="0.2">
      <c r="E240" s="1"/>
      <c r="F240" s="1"/>
    </row>
    <row r="241" spans="5:6" ht="14.25" x14ac:dyDescent="0.2">
      <c r="E241" s="1"/>
      <c r="F241" s="1"/>
    </row>
    <row r="242" spans="5:6" ht="14.25" x14ac:dyDescent="0.2">
      <c r="E242" s="1"/>
      <c r="F242" s="1"/>
    </row>
    <row r="243" spans="5:6" ht="14.25" x14ac:dyDescent="0.2">
      <c r="E243" s="1"/>
      <c r="F243" s="1"/>
    </row>
    <row r="244" spans="5:6" ht="14.25" x14ac:dyDescent="0.2">
      <c r="E244" s="1"/>
      <c r="F244" s="1"/>
    </row>
    <row r="245" spans="5:6" ht="14.25" x14ac:dyDescent="0.2">
      <c r="E245" s="1"/>
      <c r="F245" s="1"/>
    </row>
    <row r="246" spans="5:6" ht="14.25" x14ac:dyDescent="0.2">
      <c r="E246" s="1"/>
      <c r="F246" s="1"/>
    </row>
    <row r="247" spans="5:6" ht="14.25" x14ac:dyDescent="0.2">
      <c r="E247" s="1"/>
      <c r="F247" s="1"/>
    </row>
    <row r="248" spans="5:6" ht="14.25" x14ac:dyDescent="0.2">
      <c r="E248" s="1"/>
      <c r="F248" s="1"/>
    </row>
    <row r="249" spans="5:6" ht="14.25" x14ac:dyDescent="0.2">
      <c r="E249" s="1"/>
      <c r="F249" s="1"/>
    </row>
    <row r="250" spans="5:6" ht="14.25" x14ac:dyDescent="0.2">
      <c r="E250" s="1"/>
      <c r="F250" s="1"/>
    </row>
    <row r="251" spans="5:6" ht="14.25" x14ac:dyDescent="0.2">
      <c r="E251" s="1"/>
      <c r="F251" s="1"/>
    </row>
    <row r="252" spans="5:6" ht="14.25" x14ac:dyDescent="0.2">
      <c r="E252" s="1"/>
      <c r="F252" s="1"/>
    </row>
    <row r="253" spans="5:6" ht="14.25" x14ac:dyDescent="0.2">
      <c r="E253" s="1"/>
      <c r="F253" s="1"/>
    </row>
    <row r="254" spans="5:6" ht="14.25" x14ac:dyDescent="0.2">
      <c r="E254" s="1"/>
      <c r="F254" s="1"/>
    </row>
    <row r="255" spans="5:6" ht="14.25" x14ac:dyDescent="0.2">
      <c r="E255" s="1"/>
      <c r="F255" s="1"/>
    </row>
    <row r="256" spans="5:6" ht="14.25" x14ac:dyDescent="0.2">
      <c r="E256" s="1"/>
      <c r="F256" s="1"/>
    </row>
    <row r="257" spans="5:6" ht="14.25" x14ac:dyDescent="0.2">
      <c r="E257" s="1"/>
      <c r="F257" s="1"/>
    </row>
    <row r="258" spans="5:6" ht="14.25" x14ac:dyDescent="0.2">
      <c r="E258" s="1"/>
      <c r="F258" s="1"/>
    </row>
    <row r="259" spans="5:6" ht="14.25" x14ac:dyDescent="0.2">
      <c r="E259" s="1"/>
      <c r="F259" s="1"/>
    </row>
    <row r="260" spans="5:6" ht="14.25" x14ac:dyDescent="0.2">
      <c r="E260" s="1"/>
      <c r="F260" s="1"/>
    </row>
    <row r="261" spans="5:6" ht="14.25" x14ac:dyDescent="0.2">
      <c r="E261" s="1"/>
      <c r="F261" s="1"/>
    </row>
    <row r="262" spans="5:6" ht="14.25" x14ac:dyDescent="0.2">
      <c r="E262" s="1"/>
      <c r="F262" s="1"/>
    </row>
    <row r="263" spans="5:6" ht="14.25" x14ac:dyDescent="0.2">
      <c r="E263" s="1"/>
      <c r="F263" s="1"/>
    </row>
    <row r="264" spans="5:6" ht="14.25" x14ac:dyDescent="0.2">
      <c r="E264" s="1"/>
      <c r="F264" s="1"/>
    </row>
    <row r="265" spans="5:6" ht="14.25" x14ac:dyDescent="0.2">
      <c r="E265" s="1"/>
      <c r="F265" s="1"/>
    </row>
    <row r="266" spans="5:6" ht="14.25" x14ac:dyDescent="0.2">
      <c r="E266" s="1"/>
      <c r="F266" s="1"/>
    </row>
    <row r="267" spans="5:6" ht="14.25" x14ac:dyDescent="0.2">
      <c r="E267" s="1"/>
      <c r="F267" s="1"/>
    </row>
    <row r="268" spans="5:6" ht="14.25" x14ac:dyDescent="0.2">
      <c r="E268" s="1"/>
      <c r="F268" s="1"/>
    </row>
    <row r="269" spans="5:6" ht="14.25" x14ac:dyDescent="0.2">
      <c r="E269" s="1"/>
      <c r="F269" s="1"/>
    </row>
    <row r="270" spans="5:6" ht="14.25" x14ac:dyDescent="0.2">
      <c r="E270" s="1"/>
      <c r="F270" s="1"/>
    </row>
    <row r="271" spans="5:6" ht="14.25" x14ac:dyDescent="0.2">
      <c r="E271" s="1"/>
      <c r="F271" s="1"/>
    </row>
    <row r="272" spans="5:6" ht="14.25" x14ac:dyDescent="0.2">
      <c r="E272" s="1"/>
      <c r="F272" s="1"/>
    </row>
    <row r="273" spans="5:6" ht="14.25" x14ac:dyDescent="0.2">
      <c r="E273" s="1"/>
      <c r="F273" s="1"/>
    </row>
    <row r="274" spans="5:6" ht="14.25" x14ac:dyDescent="0.2">
      <c r="E274" s="1"/>
      <c r="F274" s="1"/>
    </row>
    <row r="275" spans="5:6" ht="14.25" x14ac:dyDescent="0.2">
      <c r="E275" s="1"/>
      <c r="F275" s="1"/>
    </row>
    <row r="276" spans="5:6" ht="14.25" x14ac:dyDescent="0.2">
      <c r="E276" s="1"/>
      <c r="F276" s="1"/>
    </row>
    <row r="277" spans="5:6" ht="14.25" x14ac:dyDescent="0.2">
      <c r="E277" s="1"/>
      <c r="F277" s="1"/>
    </row>
    <row r="278" spans="5:6" ht="14.25" x14ac:dyDescent="0.2">
      <c r="E278" s="1"/>
      <c r="F278" s="1"/>
    </row>
    <row r="279" spans="5:6" ht="14.25" x14ac:dyDescent="0.2">
      <c r="E279" s="1"/>
      <c r="F279" s="1"/>
    </row>
    <row r="280" spans="5:6" ht="14.25" x14ac:dyDescent="0.2">
      <c r="E280" s="1"/>
      <c r="F280" s="1"/>
    </row>
    <row r="281" spans="5:6" ht="14.25" x14ac:dyDescent="0.2">
      <c r="E281" s="1"/>
      <c r="F281" s="1"/>
    </row>
    <row r="282" spans="5:6" ht="14.25" x14ac:dyDescent="0.2">
      <c r="E282" s="1"/>
      <c r="F282" s="1"/>
    </row>
    <row r="283" spans="5:6" ht="14.25" x14ac:dyDescent="0.2">
      <c r="E283" s="1"/>
      <c r="F283" s="1"/>
    </row>
    <row r="284" spans="5:6" ht="14.25" x14ac:dyDescent="0.2">
      <c r="E284" s="1"/>
      <c r="F284" s="1"/>
    </row>
    <row r="285" spans="5:6" ht="14.25" x14ac:dyDescent="0.2">
      <c r="E285" s="1"/>
      <c r="F285" s="1"/>
    </row>
    <row r="286" spans="5:6" ht="14.25" x14ac:dyDescent="0.2">
      <c r="E286" s="1"/>
      <c r="F286" s="1"/>
    </row>
    <row r="287" spans="5:6" ht="14.25" x14ac:dyDescent="0.2">
      <c r="E287" s="1"/>
      <c r="F287" s="1"/>
    </row>
    <row r="288" spans="5:6" ht="14.25" x14ac:dyDescent="0.2">
      <c r="E288" s="1"/>
      <c r="F288" s="1"/>
    </row>
    <row r="289" spans="5:6" ht="14.25" x14ac:dyDescent="0.2">
      <c r="E289" s="1"/>
      <c r="F289" s="1"/>
    </row>
    <row r="290" spans="5:6" ht="14.25" x14ac:dyDescent="0.2">
      <c r="E290" s="1"/>
      <c r="F290" s="1"/>
    </row>
    <row r="291" spans="5:6" ht="14.25" x14ac:dyDescent="0.2">
      <c r="E291" s="1"/>
      <c r="F291" s="1"/>
    </row>
    <row r="292" spans="5:6" ht="14.25" x14ac:dyDescent="0.2">
      <c r="E292" s="1"/>
      <c r="F292" s="1"/>
    </row>
    <row r="293" spans="5:6" ht="14.25" x14ac:dyDescent="0.2">
      <c r="E293" s="1"/>
      <c r="F293" s="1"/>
    </row>
    <row r="294" spans="5:6" ht="14.25" x14ac:dyDescent="0.2">
      <c r="E294" s="1"/>
      <c r="F294" s="1"/>
    </row>
    <row r="295" spans="5:6" ht="14.25" x14ac:dyDescent="0.2">
      <c r="E295" s="1"/>
      <c r="F295" s="1"/>
    </row>
    <row r="296" spans="5:6" ht="14.25" x14ac:dyDescent="0.2">
      <c r="E296" s="1"/>
      <c r="F296" s="1"/>
    </row>
    <row r="297" spans="5:6" ht="14.25" x14ac:dyDescent="0.2">
      <c r="E297" s="1"/>
      <c r="F297" s="1"/>
    </row>
    <row r="298" spans="5:6" ht="14.25" x14ac:dyDescent="0.2">
      <c r="E298" s="1"/>
      <c r="F298" s="1"/>
    </row>
    <row r="299" spans="5:6" ht="14.25" x14ac:dyDescent="0.2">
      <c r="E299" s="1"/>
      <c r="F299" s="1"/>
    </row>
    <row r="300" spans="5:6" ht="14.25" x14ac:dyDescent="0.2">
      <c r="E300" s="1"/>
      <c r="F300" s="1"/>
    </row>
    <row r="301" spans="5:6" ht="14.25" x14ac:dyDescent="0.2">
      <c r="E301" s="1"/>
      <c r="F301" s="1"/>
    </row>
    <row r="302" spans="5:6" ht="14.25" x14ac:dyDescent="0.2">
      <c r="E302" s="1"/>
      <c r="F302" s="1"/>
    </row>
    <row r="303" spans="5:6" ht="14.25" x14ac:dyDescent="0.2">
      <c r="E303" s="1"/>
      <c r="F303" s="1"/>
    </row>
    <row r="304" spans="5:6" ht="14.25" x14ac:dyDescent="0.2">
      <c r="E304" s="1"/>
      <c r="F304" s="1"/>
    </row>
    <row r="305" spans="5:6" ht="14.25" x14ac:dyDescent="0.2">
      <c r="E305" s="1"/>
      <c r="F305" s="1"/>
    </row>
    <row r="306" spans="5:6" ht="14.25" x14ac:dyDescent="0.2">
      <c r="E306" s="1"/>
      <c r="F306" s="1"/>
    </row>
    <row r="307" spans="5:6" ht="14.25" x14ac:dyDescent="0.2">
      <c r="E307" s="1"/>
      <c r="F307" s="1"/>
    </row>
    <row r="308" spans="5:6" ht="14.25" x14ac:dyDescent="0.2">
      <c r="E308" s="1"/>
      <c r="F308" s="1"/>
    </row>
    <row r="309" spans="5:6" ht="14.25" x14ac:dyDescent="0.2">
      <c r="E309" s="1"/>
      <c r="F309" s="1"/>
    </row>
    <row r="310" spans="5:6" ht="14.25" x14ac:dyDescent="0.2">
      <c r="E310" s="1"/>
      <c r="F310" s="1"/>
    </row>
    <row r="311" spans="5:6" ht="14.25" x14ac:dyDescent="0.2">
      <c r="E311" s="1"/>
      <c r="F311" s="1"/>
    </row>
    <row r="312" spans="5:6" ht="14.25" x14ac:dyDescent="0.2">
      <c r="E312" s="1"/>
      <c r="F312" s="1"/>
    </row>
    <row r="313" spans="5:6" ht="14.25" x14ac:dyDescent="0.2">
      <c r="E313" s="1"/>
      <c r="F313" s="1"/>
    </row>
    <row r="314" spans="5:6" ht="14.25" x14ac:dyDescent="0.2">
      <c r="E314" s="1"/>
      <c r="F314" s="1"/>
    </row>
    <row r="315" spans="5:6" ht="14.25" x14ac:dyDescent="0.2">
      <c r="E315" s="1"/>
      <c r="F315" s="1"/>
    </row>
    <row r="316" spans="5:6" ht="14.25" x14ac:dyDescent="0.2">
      <c r="E316" s="1"/>
      <c r="F316" s="1"/>
    </row>
    <row r="317" spans="5:6" ht="14.25" x14ac:dyDescent="0.2">
      <c r="E317" s="1"/>
      <c r="F317" s="1"/>
    </row>
    <row r="318" spans="5:6" ht="14.25" x14ac:dyDescent="0.2">
      <c r="E318" s="1"/>
      <c r="F318" s="1"/>
    </row>
    <row r="319" spans="5:6" ht="14.25" x14ac:dyDescent="0.2">
      <c r="E319" s="1"/>
      <c r="F319" s="1"/>
    </row>
    <row r="320" spans="5:6" ht="14.25" x14ac:dyDescent="0.2">
      <c r="E320" s="1"/>
      <c r="F320" s="1"/>
    </row>
    <row r="321" spans="5:6" ht="14.25" x14ac:dyDescent="0.2">
      <c r="E321" s="1"/>
      <c r="F321" s="1"/>
    </row>
    <row r="322" spans="5:6" ht="14.25" x14ac:dyDescent="0.2">
      <c r="E322" s="1"/>
      <c r="F322" s="1"/>
    </row>
    <row r="323" spans="5:6" ht="14.25" x14ac:dyDescent="0.2">
      <c r="E323" s="1"/>
      <c r="F323" s="1"/>
    </row>
    <row r="324" spans="5:6" ht="14.25" x14ac:dyDescent="0.2">
      <c r="E324" s="1"/>
      <c r="F324" s="1"/>
    </row>
    <row r="325" spans="5:6" ht="14.25" x14ac:dyDescent="0.2">
      <c r="E325" s="1"/>
      <c r="F325" s="1"/>
    </row>
    <row r="326" spans="5:6" ht="14.25" x14ac:dyDescent="0.2">
      <c r="E326" s="1"/>
      <c r="F326" s="1"/>
    </row>
    <row r="327" spans="5:6" ht="14.25" x14ac:dyDescent="0.2">
      <c r="E327" s="1"/>
      <c r="F327" s="1"/>
    </row>
    <row r="328" spans="5:6" ht="14.25" x14ac:dyDescent="0.2">
      <c r="E328" s="1"/>
      <c r="F328" s="1"/>
    </row>
    <row r="329" spans="5:6" ht="14.25" x14ac:dyDescent="0.2">
      <c r="E329" s="1"/>
      <c r="F329" s="1"/>
    </row>
    <row r="330" spans="5:6" ht="14.25" x14ac:dyDescent="0.2">
      <c r="E330" s="1"/>
      <c r="F330" s="1"/>
    </row>
    <row r="331" spans="5:6" ht="14.25" x14ac:dyDescent="0.2">
      <c r="E331" s="1"/>
      <c r="F331" s="1"/>
    </row>
    <row r="332" spans="5:6" ht="14.25" x14ac:dyDescent="0.2">
      <c r="E332" s="1"/>
      <c r="F332" s="1"/>
    </row>
    <row r="333" spans="5:6" ht="14.25" x14ac:dyDescent="0.2">
      <c r="E333" s="1"/>
      <c r="F333" s="1"/>
    </row>
    <row r="334" spans="5:6" ht="14.25" x14ac:dyDescent="0.2">
      <c r="E334" s="1"/>
      <c r="F334" s="1"/>
    </row>
    <row r="335" spans="5:6" ht="14.25" x14ac:dyDescent="0.2">
      <c r="E335" s="1"/>
      <c r="F335" s="1"/>
    </row>
    <row r="336" spans="5:6" ht="14.25" x14ac:dyDescent="0.2">
      <c r="E336" s="1"/>
      <c r="F336" s="1"/>
    </row>
    <row r="337" spans="5:6" ht="14.25" x14ac:dyDescent="0.2">
      <c r="E337" s="1"/>
      <c r="F337" s="1"/>
    </row>
    <row r="338" spans="5:6" ht="14.25" x14ac:dyDescent="0.2">
      <c r="E338" s="1"/>
      <c r="F338" s="1"/>
    </row>
    <row r="339" spans="5:6" ht="14.25" x14ac:dyDescent="0.2">
      <c r="E339" s="1"/>
      <c r="F339" s="1"/>
    </row>
    <row r="340" spans="5:6" ht="14.25" x14ac:dyDescent="0.2">
      <c r="E340" s="1"/>
      <c r="F340" s="1"/>
    </row>
    <row r="341" spans="5:6" ht="14.25" x14ac:dyDescent="0.2">
      <c r="E341" s="1"/>
      <c r="F341" s="1"/>
    </row>
    <row r="342" spans="5:6" ht="14.25" x14ac:dyDescent="0.2">
      <c r="E342" s="1"/>
      <c r="F342" s="1"/>
    </row>
    <row r="343" spans="5:6" ht="14.25" x14ac:dyDescent="0.2">
      <c r="E343" s="1"/>
      <c r="F343" s="1"/>
    </row>
    <row r="344" spans="5:6" ht="14.25" x14ac:dyDescent="0.2">
      <c r="E344" s="1"/>
      <c r="F344" s="1"/>
    </row>
    <row r="345" spans="5:6" ht="14.25" x14ac:dyDescent="0.2">
      <c r="E345" s="1"/>
      <c r="F345" s="1"/>
    </row>
    <row r="346" spans="5:6" ht="14.25" x14ac:dyDescent="0.2">
      <c r="E346" s="1"/>
      <c r="F346" s="1"/>
    </row>
    <row r="347" spans="5:6" ht="14.25" x14ac:dyDescent="0.2">
      <c r="E347" s="1"/>
      <c r="F347" s="1"/>
    </row>
    <row r="348" spans="5:6" ht="14.25" x14ac:dyDescent="0.2">
      <c r="E348" s="1"/>
      <c r="F348" s="1"/>
    </row>
    <row r="349" spans="5:6" ht="14.25" x14ac:dyDescent="0.2">
      <c r="E349" s="1"/>
      <c r="F349" s="1"/>
    </row>
    <row r="350" spans="5:6" ht="14.25" x14ac:dyDescent="0.2">
      <c r="E350" s="1"/>
      <c r="F350" s="1"/>
    </row>
    <row r="351" spans="5:6" ht="14.25" x14ac:dyDescent="0.2">
      <c r="E351" s="1"/>
      <c r="F351" s="1"/>
    </row>
    <row r="352" spans="5:6" ht="14.25" x14ac:dyDescent="0.2">
      <c r="E352" s="1"/>
      <c r="F352" s="1"/>
    </row>
    <row r="353" spans="5:6" ht="14.25" x14ac:dyDescent="0.2">
      <c r="E353" s="1"/>
      <c r="F353" s="1"/>
    </row>
    <row r="354" spans="5:6" ht="14.25" x14ac:dyDescent="0.2">
      <c r="E354" s="1"/>
      <c r="F354" s="1"/>
    </row>
    <row r="355" spans="5:6" ht="14.25" x14ac:dyDescent="0.2">
      <c r="E355" s="1"/>
      <c r="F355" s="1"/>
    </row>
    <row r="356" spans="5:6" ht="14.25" x14ac:dyDescent="0.2">
      <c r="E356" s="1"/>
      <c r="F356" s="1"/>
    </row>
    <row r="357" spans="5:6" ht="14.25" x14ac:dyDescent="0.2">
      <c r="E357" s="1"/>
      <c r="F357" s="1"/>
    </row>
    <row r="358" spans="5:6" ht="14.25" x14ac:dyDescent="0.2">
      <c r="E358" s="1"/>
      <c r="F358" s="1"/>
    </row>
    <row r="359" spans="5:6" ht="14.25" x14ac:dyDescent="0.2">
      <c r="E359" s="1"/>
      <c r="F359" s="1"/>
    </row>
    <row r="360" spans="5:6" ht="14.25" x14ac:dyDescent="0.2">
      <c r="E360" s="1"/>
      <c r="F360" s="1"/>
    </row>
    <row r="361" spans="5:6" ht="14.25" x14ac:dyDescent="0.2">
      <c r="E361" s="1"/>
      <c r="F361" s="1"/>
    </row>
    <row r="362" spans="5:6" ht="14.25" x14ac:dyDescent="0.2">
      <c r="E362" s="1"/>
      <c r="F362" s="1"/>
    </row>
    <row r="363" spans="5:6" ht="14.25" x14ac:dyDescent="0.2">
      <c r="E363" s="1"/>
      <c r="F363" s="1"/>
    </row>
    <row r="364" spans="5:6" ht="14.25" x14ac:dyDescent="0.2">
      <c r="E364" s="1"/>
      <c r="F364" s="1"/>
    </row>
    <row r="365" spans="5:6" ht="14.25" x14ac:dyDescent="0.2">
      <c r="E365" s="1"/>
      <c r="F365" s="1"/>
    </row>
    <row r="366" spans="5:6" ht="14.25" x14ac:dyDescent="0.2">
      <c r="E366" s="1"/>
      <c r="F366" s="1"/>
    </row>
    <row r="367" spans="5:6" ht="14.25" x14ac:dyDescent="0.2">
      <c r="E367" s="1"/>
      <c r="F367" s="1"/>
    </row>
    <row r="368" spans="5:6" ht="14.25" x14ac:dyDescent="0.2">
      <c r="E368" s="1"/>
      <c r="F368" s="1"/>
    </row>
    <row r="369" spans="5:6" ht="14.25" x14ac:dyDescent="0.2">
      <c r="E369" s="1"/>
      <c r="F369" s="1"/>
    </row>
    <row r="370" spans="5:6" ht="14.25" x14ac:dyDescent="0.2">
      <c r="E370" s="1"/>
      <c r="F370" s="1"/>
    </row>
    <row r="371" spans="5:6" ht="14.25" x14ac:dyDescent="0.2">
      <c r="E371" s="1"/>
      <c r="F371" s="1"/>
    </row>
    <row r="372" spans="5:6" ht="14.25" x14ac:dyDescent="0.2">
      <c r="E372" s="1"/>
      <c r="F372" s="1"/>
    </row>
    <row r="373" spans="5:6" ht="14.25" x14ac:dyDescent="0.2">
      <c r="E373" s="1"/>
      <c r="F373" s="1"/>
    </row>
    <row r="374" spans="5:6" ht="14.25" x14ac:dyDescent="0.2">
      <c r="E374" s="1"/>
      <c r="F374" s="1"/>
    </row>
    <row r="375" spans="5:6" ht="14.25" x14ac:dyDescent="0.2">
      <c r="E375" s="1"/>
      <c r="F375" s="1"/>
    </row>
    <row r="376" spans="5:6" ht="14.25" x14ac:dyDescent="0.2">
      <c r="E376" s="1"/>
      <c r="F376" s="1"/>
    </row>
    <row r="377" spans="5:6" ht="14.25" x14ac:dyDescent="0.2">
      <c r="E377" s="1"/>
      <c r="F377" s="1"/>
    </row>
    <row r="378" spans="5:6" ht="14.25" x14ac:dyDescent="0.2">
      <c r="E378" s="1"/>
      <c r="F378" s="1"/>
    </row>
    <row r="379" spans="5:6" ht="14.25" x14ac:dyDescent="0.2">
      <c r="E379" s="1"/>
      <c r="F379" s="1"/>
    </row>
    <row r="380" spans="5:6" ht="14.25" x14ac:dyDescent="0.2">
      <c r="E380" s="1"/>
      <c r="F380" s="1"/>
    </row>
    <row r="381" spans="5:6" ht="14.25" x14ac:dyDescent="0.2">
      <c r="E381" s="1"/>
      <c r="F381" s="1"/>
    </row>
    <row r="382" spans="5:6" ht="14.25" x14ac:dyDescent="0.2">
      <c r="E382" s="1"/>
      <c r="F382" s="1"/>
    </row>
    <row r="383" spans="5:6" ht="14.25" x14ac:dyDescent="0.2">
      <c r="E383" s="1"/>
      <c r="F383" s="1"/>
    </row>
    <row r="384" spans="5:6" ht="14.25" x14ac:dyDescent="0.2">
      <c r="E384" s="1"/>
      <c r="F384" s="1"/>
    </row>
    <row r="385" spans="5:6" ht="14.25" x14ac:dyDescent="0.2">
      <c r="E385" s="1"/>
      <c r="F385" s="1"/>
    </row>
    <row r="386" spans="5:6" ht="14.25" x14ac:dyDescent="0.2">
      <c r="E386" s="1"/>
      <c r="F386" s="1"/>
    </row>
    <row r="387" spans="5:6" ht="14.25" x14ac:dyDescent="0.2">
      <c r="E387" s="1"/>
      <c r="F387" s="1"/>
    </row>
    <row r="388" spans="5:6" ht="14.25" x14ac:dyDescent="0.2">
      <c r="E388" s="1"/>
      <c r="F388" s="1"/>
    </row>
    <row r="389" spans="5:6" ht="14.25" x14ac:dyDescent="0.2">
      <c r="E389" s="1"/>
      <c r="F389" s="1"/>
    </row>
    <row r="390" spans="5:6" ht="14.25" x14ac:dyDescent="0.2">
      <c r="E390" s="1"/>
      <c r="F390" s="1"/>
    </row>
    <row r="391" spans="5:6" ht="14.25" x14ac:dyDescent="0.2">
      <c r="E391" s="1"/>
      <c r="F391" s="1"/>
    </row>
    <row r="392" spans="5:6" ht="14.25" x14ac:dyDescent="0.2">
      <c r="E392" s="1"/>
      <c r="F392" s="1"/>
    </row>
    <row r="393" spans="5:6" ht="14.25" x14ac:dyDescent="0.2">
      <c r="E393" s="1"/>
      <c r="F393" s="1"/>
    </row>
    <row r="394" spans="5:6" ht="14.25" x14ac:dyDescent="0.2">
      <c r="E394" s="1"/>
      <c r="F394" s="1"/>
    </row>
    <row r="395" spans="5:6" ht="14.25" x14ac:dyDescent="0.2">
      <c r="E395" s="1"/>
      <c r="F395" s="1"/>
    </row>
    <row r="396" spans="5:6" ht="14.25" x14ac:dyDescent="0.2">
      <c r="E396" s="1"/>
      <c r="F396" s="1"/>
    </row>
    <row r="397" spans="5:6" ht="14.25" x14ac:dyDescent="0.2">
      <c r="E397" s="1"/>
      <c r="F397" s="1"/>
    </row>
    <row r="398" spans="5:6" ht="14.25" x14ac:dyDescent="0.2">
      <c r="E398" s="1"/>
      <c r="F398" s="1"/>
    </row>
    <row r="399" spans="5:6" ht="14.25" x14ac:dyDescent="0.2">
      <c r="E399" s="1"/>
      <c r="F399" s="1"/>
    </row>
    <row r="400" spans="5:6" ht="14.25" x14ac:dyDescent="0.2">
      <c r="E400" s="1"/>
      <c r="F400" s="1"/>
    </row>
    <row r="401" spans="5:6" ht="14.25" x14ac:dyDescent="0.2">
      <c r="E401" s="1"/>
      <c r="F401" s="1"/>
    </row>
    <row r="402" spans="5:6" ht="14.25" x14ac:dyDescent="0.2">
      <c r="E402" s="1"/>
      <c r="F402" s="1"/>
    </row>
    <row r="403" spans="5:6" ht="14.25" x14ac:dyDescent="0.2">
      <c r="E403" s="1"/>
      <c r="F403" s="1"/>
    </row>
    <row r="404" spans="5:6" ht="14.25" x14ac:dyDescent="0.2">
      <c r="E404" s="1"/>
      <c r="F404" s="1"/>
    </row>
    <row r="405" spans="5:6" ht="14.25" x14ac:dyDescent="0.2">
      <c r="E405" s="1"/>
      <c r="F405" s="1"/>
    </row>
    <row r="406" spans="5:6" ht="14.25" x14ac:dyDescent="0.2">
      <c r="E406" s="1"/>
      <c r="F406" s="1"/>
    </row>
    <row r="407" spans="5:6" ht="14.25" x14ac:dyDescent="0.2">
      <c r="E407" s="1"/>
      <c r="F407" s="1"/>
    </row>
    <row r="408" spans="5:6" ht="14.25" x14ac:dyDescent="0.2">
      <c r="E408" s="1"/>
      <c r="F408" s="1"/>
    </row>
    <row r="409" spans="5:6" ht="14.25" x14ac:dyDescent="0.2">
      <c r="E409" s="1"/>
      <c r="F409" s="1"/>
    </row>
    <row r="410" spans="5:6" ht="14.25" x14ac:dyDescent="0.2">
      <c r="E410" s="1"/>
      <c r="F410" s="1"/>
    </row>
    <row r="411" spans="5:6" ht="14.25" x14ac:dyDescent="0.2">
      <c r="E411" s="1"/>
      <c r="F411" s="1"/>
    </row>
    <row r="412" spans="5:6" ht="14.25" x14ac:dyDescent="0.2">
      <c r="E412" s="1"/>
      <c r="F412" s="1"/>
    </row>
    <row r="413" spans="5:6" ht="14.25" x14ac:dyDescent="0.2">
      <c r="E413" s="1"/>
      <c r="F413" s="1"/>
    </row>
    <row r="414" spans="5:6" ht="14.25" x14ac:dyDescent="0.2">
      <c r="E414" s="1"/>
      <c r="F414" s="1"/>
    </row>
    <row r="415" spans="5:6" ht="14.25" x14ac:dyDescent="0.2">
      <c r="E415" s="1"/>
      <c r="F415" s="1"/>
    </row>
    <row r="416" spans="5:6" ht="14.25" x14ac:dyDescent="0.2">
      <c r="E416" s="1"/>
      <c r="F416" s="1"/>
    </row>
    <row r="417" spans="5:6" ht="14.25" x14ac:dyDescent="0.2">
      <c r="E417" s="1"/>
      <c r="F417" s="1"/>
    </row>
    <row r="418" spans="5:6" ht="14.25" x14ac:dyDescent="0.2">
      <c r="E418" s="1"/>
      <c r="F418" s="1"/>
    </row>
    <row r="419" spans="5:6" ht="14.25" x14ac:dyDescent="0.2">
      <c r="E419" s="1"/>
      <c r="F419" s="1"/>
    </row>
    <row r="420" spans="5:6" ht="14.25" x14ac:dyDescent="0.2">
      <c r="E420" s="1"/>
      <c r="F420" s="1"/>
    </row>
    <row r="421" spans="5:6" ht="14.25" x14ac:dyDescent="0.2">
      <c r="E421" s="1"/>
      <c r="F421" s="1"/>
    </row>
    <row r="422" spans="5:6" ht="14.25" x14ac:dyDescent="0.2">
      <c r="E422" s="1"/>
      <c r="F422" s="1"/>
    </row>
    <row r="423" spans="5:6" ht="14.25" x14ac:dyDescent="0.2">
      <c r="E423" s="1"/>
      <c r="F423" s="1"/>
    </row>
    <row r="424" spans="5:6" ht="14.25" x14ac:dyDescent="0.2">
      <c r="E424" s="1"/>
      <c r="F424" s="1"/>
    </row>
    <row r="425" spans="5:6" ht="14.25" x14ac:dyDescent="0.2">
      <c r="E425" s="1"/>
      <c r="F425" s="1"/>
    </row>
    <row r="426" spans="5:6" ht="14.25" x14ac:dyDescent="0.2">
      <c r="E426" s="1"/>
      <c r="F426" s="1"/>
    </row>
    <row r="427" spans="5:6" ht="14.25" x14ac:dyDescent="0.2">
      <c r="E427" s="1"/>
      <c r="F427" s="1"/>
    </row>
    <row r="428" spans="5:6" ht="14.25" x14ac:dyDescent="0.2">
      <c r="E428" s="1"/>
      <c r="F428" s="1"/>
    </row>
    <row r="429" spans="5:6" ht="14.25" x14ac:dyDescent="0.2">
      <c r="E429" s="1"/>
      <c r="F429" s="1"/>
    </row>
    <row r="430" spans="5:6" ht="14.25" x14ac:dyDescent="0.2">
      <c r="E430" s="1"/>
      <c r="F430" s="1"/>
    </row>
    <row r="431" spans="5:6" ht="14.25" x14ac:dyDescent="0.2">
      <c r="E431" s="1"/>
      <c r="F431" s="1"/>
    </row>
    <row r="432" spans="5:6" ht="14.25" x14ac:dyDescent="0.2">
      <c r="E432" s="1"/>
      <c r="F432" s="1"/>
    </row>
    <row r="433" spans="5:6" ht="14.25" x14ac:dyDescent="0.2">
      <c r="E433" s="1"/>
      <c r="F433" s="1"/>
    </row>
    <row r="434" spans="5:6" ht="14.25" x14ac:dyDescent="0.2">
      <c r="E434" s="1"/>
      <c r="F434" s="1"/>
    </row>
    <row r="435" spans="5:6" ht="14.25" x14ac:dyDescent="0.2">
      <c r="E435" s="1"/>
      <c r="F435" s="1"/>
    </row>
    <row r="436" spans="5:6" ht="14.25" x14ac:dyDescent="0.2">
      <c r="E436" s="1"/>
      <c r="F436" s="1"/>
    </row>
    <row r="437" spans="5:6" ht="14.25" x14ac:dyDescent="0.2">
      <c r="E437" s="1"/>
      <c r="F437" s="1"/>
    </row>
    <row r="438" spans="5:6" ht="14.25" x14ac:dyDescent="0.2">
      <c r="E438" s="1"/>
      <c r="F438" s="1"/>
    </row>
    <row r="439" spans="5:6" ht="14.25" x14ac:dyDescent="0.2">
      <c r="E439" s="1"/>
      <c r="F439" s="1"/>
    </row>
    <row r="440" spans="5:6" ht="14.25" x14ac:dyDescent="0.2">
      <c r="E440" s="1"/>
      <c r="F440" s="1"/>
    </row>
    <row r="441" spans="5:6" ht="14.25" x14ac:dyDescent="0.2">
      <c r="E441" s="1"/>
      <c r="F441" s="1"/>
    </row>
    <row r="442" spans="5:6" ht="14.25" x14ac:dyDescent="0.2">
      <c r="E442" s="1"/>
      <c r="F442" s="1"/>
    </row>
    <row r="443" spans="5:6" ht="14.25" x14ac:dyDescent="0.2">
      <c r="E443" s="1"/>
      <c r="F443" s="1"/>
    </row>
    <row r="444" spans="5:6" ht="14.25" x14ac:dyDescent="0.2">
      <c r="E444" s="1"/>
      <c r="F444" s="1"/>
    </row>
    <row r="445" spans="5:6" ht="14.25" x14ac:dyDescent="0.2">
      <c r="E445" s="1"/>
      <c r="F445" s="1"/>
    </row>
    <row r="446" spans="5:6" ht="14.25" x14ac:dyDescent="0.2">
      <c r="E446" s="1"/>
      <c r="F446" s="1"/>
    </row>
    <row r="447" spans="5:6" ht="14.25" x14ac:dyDescent="0.2">
      <c r="E447" s="1"/>
      <c r="F447" s="1"/>
    </row>
    <row r="448" spans="5:6" ht="14.25" x14ac:dyDescent="0.2">
      <c r="E448" s="1"/>
      <c r="F448" s="1"/>
    </row>
    <row r="449" spans="5:6" ht="14.25" x14ac:dyDescent="0.2">
      <c r="E449" s="1"/>
      <c r="F449" s="1"/>
    </row>
    <row r="450" spans="5:6" ht="14.25" x14ac:dyDescent="0.2">
      <c r="E450" s="1"/>
      <c r="F450" s="1"/>
    </row>
    <row r="451" spans="5:6" ht="14.25" x14ac:dyDescent="0.2">
      <c r="E451" s="1"/>
      <c r="F451" s="1"/>
    </row>
    <row r="452" spans="5:6" ht="14.25" x14ac:dyDescent="0.2">
      <c r="E452" s="1"/>
      <c r="F452" s="1"/>
    </row>
    <row r="453" spans="5:6" ht="14.25" x14ac:dyDescent="0.2">
      <c r="E453" s="1"/>
      <c r="F453" s="1"/>
    </row>
    <row r="454" spans="5:6" ht="14.25" x14ac:dyDescent="0.2">
      <c r="E454" s="1"/>
      <c r="F454" s="1"/>
    </row>
    <row r="455" spans="5:6" ht="14.25" x14ac:dyDescent="0.2">
      <c r="E455" s="1"/>
      <c r="F455" s="1"/>
    </row>
    <row r="456" spans="5:6" ht="14.25" x14ac:dyDescent="0.2">
      <c r="E456" s="1"/>
      <c r="F456" s="1"/>
    </row>
    <row r="457" spans="5:6" ht="14.25" x14ac:dyDescent="0.2">
      <c r="E457" s="1"/>
      <c r="F457" s="1"/>
    </row>
    <row r="458" spans="5:6" ht="14.25" x14ac:dyDescent="0.2">
      <c r="E458" s="1"/>
      <c r="F458" s="1"/>
    </row>
    <row r="459" spans="5:6" ht="14.25" x14ac:dyDescent="0.2">
      <c r="E459" s="1"/>
      <c r="F459" s="1"/>
    </row>
    <row r="460" spans="5:6" ht="14.25" x14ac:dyDescent="0.2">
      <c r="E460" s="1"/>
      <c r="F460" s="1"/>
    </row>
    <row r="461" spans="5:6" ht="14.25" x14ac:dyDescent="0.2">
      <c r="E461" s="1"/>
      <c r="F461" s="1"/>
    </row>
    <row r="462" spans="5:6" ht="14.25" x14ac:dyDescent="0.2">
      <c r="E462" s="1"/>
      <c r="F462" s="1"/>
    </row>
    <row r="463" spans="5:6" ht="14.25" x14ac:dyDescent="0.2">
      <c r="E463" s="1"/>
      <c r="F463" s="1"/>
    </row>
    <row r="464" spans="5:6" ht="14.25" x14ac:dyDescent="0.2">
      <c r="E464" s="1"/>
      <c r="F464" s="1"/>
    </row>
    <row r="465" spans="5:6" ht="14.25" x14ac:dyDescent="0.2">
      <c r="E465" s="1"/>
      <c r="F465" s="1"/>
    </row>
    <row r="466" spans="5:6" ht="14.25" x14ac:dyDescent="0.2">
      <c r="E466" s="1"/>
      <c r="F466" s="1"/>
    </row>
    <row r="467" spans="5:6" ht="14.25" x14ac:dyDescent="0.2">
      <c r="E467" s="1"/>
      <c r="F467" s="1"/>
    </row>
    <row r="468" spans="5:6" ht="14.25" x14ac:dyDescent="0.2">
      <c r="E468" s="1"/>
      <c r="F468" s="1"/>
    </row>
    <row r="469" spans="5:6" ht="14.25" x14ac:dyDescent="0.2">
      <c r="E469" s="1"/>
      <c r="F469" s="1"/>
    </row>
    <row r="470" spans="5:6" ht="14.25" x14ac:dyDescent="0.2">
      <c r="E470" s="1"/>
      <c r="F470" s="1"/>
    </row>
    <row r="471" spans="5:6" ht="14.25" x14ac:dyDescent="0.2">
      <c r="E471" s="1"/>
      <c r="F471" s="1"/>
    </row>
    <row r="472" spans="5:6" ht="14.25" x14ac:dyDescent="0.2">
      <c r="E472" s="1"/>
      <c r="F472" s="1"/>
    </row>
    <row r="473" spans="5:6" ht="14.25" x14ac:dyDescent="0.2">
      <c r="E473" s="1"/>
      <c r="F473" s="1"/>
    </row>
    <row r="474" spans="5:6" ht="14.25" x14ac:dyDescent="0.2">
      <c r="E474" s="1"/>
      <c r="F474" s="1"/>
    </row>
    <row r="475" spans="5:6" ht="14.25" x14ac:dyDescent="0.2">
      <c r="E475" s="1"/>
      <c r="F475" s="1"/>
    </row>
    <row r="476" spans="5:6" ht="14.25" x14ac:dyDescent="0.2">
      <c r="E476" s="1"/>
      <c r="F476" s="1"/>
    </row>
    <row r="477" spans="5:6" ht="14.25" x14ac:dyDescent="0.2">
      <c r="E477" s="1"/>
      <c r="F477" s="1"/>
    </row>
    <row r="478" spans="5:6" ht="14.25" x14ac:dyDescent="0.2">
      <c r="E478" s="1"/>
      <c r="F478" s="1"/>
    </row>
    <row r="479" spans="5:6" ht="14.25" x14ac:dyDescent="0.2">
      <c r="E479" s="1"/>
      <c r="F479" s="1"/>
    </row>
    <row r="480" spans="5:6" ht="14.25" x14ac:dyDescent="0.2">
      <c r="E480" s="1"/>
      <c r="F480" s="1"/>
    </row>
    <row r="481" spans="5:6" ht="14.25" x14ac:dyDescent="0.2">
      <c r="E481" s="1"/>
      <c r="F481" s="1"/>
    </row>
    <row r="482" spans="5:6" ht="14.25" x14ac:dyDescent="0.2">
      <c r="E482" s="1"/>
      <c r="F482" s="1"/>
    </row>
    <row r="483" spans="5:6" ht="14.25" x14ac:dyDescent="0.2">
      <c r="E483" s="1"/>
      <c r="F483" s="1"/>
    </row>
    <row r="484" spans="5:6" ht="14.25" x14ac:dyDescent="0.2">
      <c r="E484" s="1"/>
      <c r="F484" s="1"/>
    </row>
    <row r="485" spans="5:6" ht="14.25" x14ac:dyDescent="0.2">
      <c r="E485" s="1"/>
      <c r="F485" s="1"/>
    </row>
    <row r="486" spans="5:6" ht="14.25" x14ac:dyDescent="0.2">
      <c r="E486" s="1"/>
      <c r="F486" s="1"/>
    </row>
    <row r="487" spans="5:6" ht="14.25" x14ac:dyDescent="0.2">
      <c r="E487" s="1"/>
      <c r="F487" s="1"/>
    </row>
    <row r="488" spans="5:6" ht="14.25" x14ac:dyDescent="0.2">
      <c r="E488" s="1"/>
      <c r="F488" s="1"/>
    </row>
    <row r="489" spans="5:6" ht="14.25" x14ac:dyDescent="0.2">
      <c r="E489" s="1"/>
      <c r="F489" s="1"/>
    </row>
    <row r="490" spans="5:6" ht="14.25" x14ac:dyDescent="0.2">
      <c r="E490" s="1"/>
      <c r="F490" s="1"/>
    </row>
    <row r="491" spans="5:6" ht="14.25" x14ac:dyDescent="0.2">
      <c r="E491" s="1"/>
      <c r="F491" s="1"/>
    </row>
    <row r="492" spans="5:6" ht="14.25" x14ac:dyDescent="0.2">
      <c r="E492" s="1"/>
      <c r="F492" s="1"/>
    </row>
    <row r="493" spans="5:6" ht="14.25" x14ac:dyDescent="0.2">
      <c r="E493" s="1"/>
      <c r="F493" s="1"/>
    </row>
    <row r="494" spans="5:6" ht="14.25" x14ac:dyDescent="0.2">
      <c r="E494" s="1"/>
      <c r="F494" s="1"/>
    </row>
    <row r="495" spans="5:6" ht="14.25" x14ac:dyDescent="0.2">
      <c r="E495" s="1"/>
      <c r="F495" s="1"/>
    </row>
    <row r="496" spans="5:6" ht="14.25" x14ac:dyDescent="0.2">
      <c r="E496" s="1"/>
      <c r="F496" s="1"/>
    </row>
    <row r="497" spans="5:6" ht="14.25" x14ac:dyDescent="0.2">
      <c r="E497" s="1"/>
      <c r="F497" s="1"/>
    </row>
    <row r="498" spans="5:6" ht="14.25" x14ac:dyDescent="0.2">
      <c r="E498" s="1"/>
      <c r="F498" s="1"/>
    </row>
    <row r="499" spans="5:6" ht="14.25" x14ac:dyDescent="0.2">
      <c r="E499" s="1"/>
      <c r="F499" s="1"/>
    </row>
    <row r="500" spans="5:6" ht="14.25" x14ac:dyDescent="0.2">
      <c r="E500" s="1"/>
      <c r="F500" s="1"/>
    </row>
    <row r="501" spans="5:6" ht="14.25" x14ac:dyDescent="0.2">
      <c r="E501" s="1"/>
      <c r="F501" s="1"/>
    </row>
    <row r="502" spans="5:6" ht="14.25" x14ac:dyDescent="0.2">
      <c r="E502" s="1"/>
      <c r="F502" s="1"/>
    </row>
    <row r="503" spans="5:6" ht="14.25" x14ac:dyDescent="0.2">
      <c r="E503" s="1"/>
      <c r="F503" s="1"/>
    </row>
    <row r="504" spans="5:6" ht="14.25" x14ac:dyDescent="0.2">
      <c r="E504" s="1"/>
      <c r="F504" s="1"/>
    </row>
    <row r="505" spans="5:6" ht="14.25" x14ac:dyDescent="0.2">
      <c r="E505" s="1"/>
      <c r="F505" s="1"/>
    </row>
    <row r="506" spans="5:6" ht="14.25" x14ac:dyDescent="0.2">
      <c r="E506" s="1"/>
      <c r="F506" s="1"/>
    </row>
    <row r="507" spans="5:6" ht="14.25" x14ac:dyDescent="0.2">
      <c r="E507" s="1"/>
      <c r="F507" s="1"/>
    </row>
    <row r="508" spans="5:6" ht="14.25" x14ac:dyDescent="0.2">
      <c r="E508" s="1"/>
      <c r="F508" s="1"/>
    </row>
    <row r="509" spans="5:6" ht="14.25" x14ac:dyDescent="0.2">
      <c r="E509" s="1"/>
      <c r="F509" s="1"/>
    </row>
    <row r="510" spans="5:6" ht="14.25" x14ac:dyDescent="0.2">
      <c r="E510" s="1"/>
      <c r="F510" s="1"/>
    </row>
    <row r="511" spans="5:6" ht="14.25" x14ac:dyDescent="0.2">
      <c r="E511" s="1"/>
      <c r="F511" s="1"/>
    </row>
    <row r="512" spans="5:6" ht="14.25" x14ac:dyDescent="0.2">
      <c r="E512" s="1"/>
      <c r="F512" s="1"/>
    </row>
    <row r="513" spans="5:6" ht="14.25" x14ac:dyDescent="0.2">
      <c r="E513" s="1"/>
      <c r="F513" s="1"/>
    </row>
    <row r="514" spans="5:6" ht="14.25" x14ac:dyDescent="0.2">
      <c r="E514" s="1"/>
      <c r="F514" s="1"/>
    </row>
    <row r="515" spans="5:6" ht="14.25" x14ac:dyDescent="0.2">
      <c r="E515" s="1"/>
      <c r="F515" s="1"/>
    </row>
    <row r="516" spans="5:6" ht="14.25" x14ac:dyDescent="0.2">
      <c r="E516" s="1"/>
      <c r="F516" s="1"/>
    </row>
    <row r="517" spans="5:6" ht="14.25" x14ac:dyDescent="0.2">
      <c r="E517" s="1"/>
      <c r="F517" s="1"/>
    </row>
    <row r="518" spans="5:6" ht="14.25" x14ac:dyDescent="0.2">
      <c r="E518" s="1"/>
      <c r="F518" s="1"/>
    </row>
    <row r="519" spans="5:6" ht="14.25" x14ac:dyDescent="0.2">
      <c r="E519" s="1"/>
      <c r="F519" s="1"/>
    </row>
    <row r="520" spans="5:6" ht="14.25" x14ac:dyDescent="0.2">
      <c r="E520" s="1"/>
      <c r="F520" s="1"/>
    </row>
    <row r="521" spans="5:6" ht="14.25" x14ac:dyDescent="0.2">
      <c r="E521" s="1"/>
      <c r="F521" s="1"/>
    </row>
    <row r="522" spans="5:6" ht="14.25" x14ac:dyDescent="0.2">
      <c r="E522" s="1"/>
      <c r="F522" s="1"/>
    </row>
    <row r="523" spans="5:6" ht="14.25" x14ac:dyDescent="0.2">
      <c r="E523" s="1"/>
      <c r="F523" s="1"/>
    </row>
    <row r="524" spans="5:6" ht="14.25" x14ac:dyDescent="0.2">
      <c r="E524" s="1"/>
      <c r="F524" s="1"/>
    </row>
    <row r="525" spans="5:6" ht="14.25" x14ac:dyDescent="0.2">
      <c r="E525" s="1"/>
      <c r="F525" s="1"/>
    </row>
    <row r="526" spans="5:6" ht="14.25" x14ac:dyDescent="0.2">
      <c r="E526" s="1"/>
      <c r="F526" s="1"/>
    </row>
    <row r="527" spans="5:6" ht="14.25" x14ac:dyDescent="0.2">
      <c r="E527" s="1"/>
      <c r="F527" s="1"/>
    </row>
    <row r="528" spans="5:6" ht="14.25" x14ac:dyDescent="0.2">
      <c r="E528" s="1"/>
      <c r="F528" s="1"/>
    </row>
    <row r="529" spans="5:6" ht="14.25" x14ac:dyDescent="0.2">
      <c r="E529" s="1"/>
      <c r="F529" s="1"/>
    </row>
    <row r="530" spans="5:6" ht="14.25" x14ac:dyDescent="0.2">
      <c r="E530" s="1"/>
      <c r="F530" s="1"/>
    </row>
    <row r="531" spans="5:6" ht="14.25" x14ac:dyDescent="0.2">
      <c r="E531" s="1"/>
      <c r="F531" s="1"/>
    </row>
    <row r="532" spans="5:6" ht="14.25" x14ac:dyDescent="0.2">
      <c r="E532" s="1"/>
      <c r="F532" s="1"/>
    </row>
  </sheetData>
  <autoFilter ref="B11:F83" xr:uid="{34D009FA-C344-4EF3-8B85-A659F3186795}"/>
  <mergeCells count="3">
    <mergeCell ref="B83:E83"/>
    <mergeCell ref="B81:E81"/>
    <mergeCell ref="B82:E82"/>
  </mergeCells>
  <pageMargins left="0.7" right="0.7" top="0.75" bottom="0.75" header="0" footer="0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1A5F2-1E0F-47E0-9F71-864E36A9C17D}">
  <sheetPr>
    <tabColor theme="4"/>
    <pageSetUpPr fitToPage="1"/>
  </sheetPr>
  <dimension ref="A1:H466"/>
  <sheetViews>
    <sheetView workbookViewId="0">
      <pane ySplit="1" topLeftCell="A117" activePane="bottomLeft" state="frozen"/>
      <selection pane="bottomLeft" activeCell="E123" sqref="E123"/>
    </sheetView>
  </sheetViews>
  <sheetFormatPr baseColWidth="10" defaultColWidth="12.625" defaultRowHeight="15" customHeight="1" x14ac:dyDescent="0.2"/>
  <cols>
    <col min="1" max="1" width="16.625" style="5" customWidth="1"/>
    <col min="2" max="2" width="13.375" style="46" bestFit="1" customWidth="1"/>
    <col min="3" max="3" width="15.375" style="46" customWidth="1"/>
    <col min="4" max="4" width="21.125" style="46" bestFit="1" customWidth="1"/>
    <col min="5" max="5" width="80.875" style="45" customWidth="1"/>
    <col min="6" max="6" width="9.625" style="45" customWidth="1"/>
    <col min="7" max="7" width="11.75" style="48" customWidth="1"/>
    <col min="8" max="8" width="29.375" style="45" bestFit="1" customWidth="1"/>
  </cols>
  <sheetData>
    <row r="1" spans="1:8" ht="14.25" x14ac:dyDescent="0.2">
      <c r="A1" s="43" t="s">
        <v>139</v>
      </c>
      <c r="B1" s="44" t="s">
        <v>137</v>
      </c>
      <c r="C1" s="45" t="s">
        <v>74</v>
      </c>
      <c r="D1" s="45" t="s">
        <v>136</v>
      </c>
      <c r="E1" s="45" t="s">
        <v>39</v>
      </c>
      <c r="F1" s="45" t="s">
        <v>41</v>
      </c>
      <c r="G1" s="45" t="s">
        <v>40</v>
      </c>
      <c r="H1" s="44" t="s">
        <v>138</v>
      </c>
    </row>
    <row r="2" spans="1:8" ht="28.5" x14ac:dyDescent="0.2">
      <c r="A2" s="43" t="s">
        <v>150</v>
      </c>
      <c r="B2" s="51" t="str">
        <f>'Oferta económica'!$B$2&amp;"-"&amp;Cantidades!A2</f>
        <v>EC05298-5-S/N</v>
      </c>
      <c r="C2" s="45" t="e">
        <f>VLOOKUP(B2,Table1[[#All],[ID completo]:[Tipo de aparato]],5,FALSE)</f>
        <v>#N/A</v>
      </c>
      <c r="D2" s="45" t="e">
        <f>VLOOKUP(B2,Table1[[#All],[ID completo]:[Tipo de aparato]],2,FALSE)</f>
        <v>#N/A</v>
      </c>
      <c r="E2" s="45" t="s">
        <v>44</v>
      </c>
      <c r="F2" s="45" t="str">
        <f>VLOOKUP(E2,'Oferta económica'!$B$12:$D$80,2,FALSE)</f>
        <v>glb</v>
      </c>
      <c r="G2" s="45">
        <v>0.2</v>
      </c>
      <c r="H2" s="44"/>
    </row>
    <row r="3" spans="1:8" ht="28.5" x14ac:dyDescent="0.2">
      <c r="A3" s="43" t="s">
        <v>161</v>
      </c>
      <c r="B3" s="45" t="str">
        <f>'Oferta económica'!$B$2&amp;"-"&amp;Cantidades!A3</f>
        <v>EC05298-5-Rampa</v>
      </c>
      <c r="C3" s="45" t="e">
        <f>VLOOKUP(B3,Table1[[#All],[ID completo]:[Tipo de aparato]],5,FALSE)</f>
        <v>#N/A</v>
      </c>
      <c r="D3" s="45" t="e">
        <f>VLOOKUP(B3,Table1[[#All],[ID completo]:[Tipo de aparato]],2,FALSE)</f>
        <v>#N/A</v>
      </c>
      <c r="E3" s="45" t="s">
        <v>151</v>
      </c>
      <c r="F3" s="45" t="str">
        <f>VLOOKUP(E3,'Oferta económica'!$B$12:$D$80,2,FALSE)</f>
        <v>m2</v>
      </c>
      <c r="G3" s="45">
        <v>13</v>
      </c>
      <c r="H3" s="44"/>
    </row>
    <row r="4" spans="1:8" ht="28.5" x14ac:dyDescent="0.2">
      <c r="A4" s="43" t="s">
        <v>161</v>
      </c>
      <c r="B4" s="45" t="str">
        <f>'Oferta económica'!$B$2&amp;"-"&amp;Cantidades!A4</f>
        <v>EC05298-5-Rampa</v>
      </c>
      <c r="C4" s="45" t="e">
        <f>VLOOKUP(B4,Table1[[#All],[ID completo]:[Tipo de aparato]],5,FALSE)</f>
        <v>#N/A</v>
      </c>
      <c r="D4" s="45" t="e">
        <f>VLOOKUP(B4,Table1[[#All],[ID completo]:[Tipo de aparato]],2,FALSE)</f>
        <v>#N/A</v>
      </c>
      <c r="E4" s="45" t="s">
        <v>153</v>
      </c>
      <c r="F4" s="45" t="str">
        <f>VLOOKUP(E4,'Oferta económica'!$B$12:$D$80,2,FALSE)</f>
        <v>m</v>
      </c>
      <c r="G4" s="45">
        <v>2.5499999999999998</v>
      </c>
    </row>
    <row r="5" spans="1:8" ht="28.5" x14ac:dyDescent="0.2">
      <c r="A5" s="43" t="s">
        <v>161</v>
      </c>
      <c r="B5" s="49" t="str">
        <f>'Oferta económica'!$B$2&amp;"-"&amp;Cantidades!A5</f>
        <v>EC05298-5-Rampa</v>
      </c>
      <c r="C5" s="45" t="e">
        <f>VLOOKUP(B5,Table1[[#All],[ID completo]:[Tipo de aparato]],5,FALSE)</f>
        <v>#N/A</v>
      </c>
      <c r="D5" s="45" t="e">
        <f>VLOOKUP(B5,Table1[[#All],[ID completo]:[Tipo de aparato]],2,FALSE)</f>
        <v>#N/A</v>
      </c>
      <c r="E5" s="45" t="s">
        <v>156</v>
      </c>
      <c r="F5" s="45" t="str">
        <f>VLOOKUP(E5,'Oferta económica'!$B$12:$D$80,2,FALSE)</f>
        <v>m2</v>
      </c>
      <c r="G5" s="45">
        <f>1.3*0.5</f>
        <v>0.65</v>
      </c>
      <c r="H5" s="44"/>
    </row>
    <row r="6" spans="1:8" ht="28.5" x14ac:dyDescent="0.2">
      <c r="A6" s="43" t="s">
        <v>161</v>
      </c>
      <c r="B6" s="49" t="str">
        <f>'Oferta económica'!$B$2&amp;"-"&amp;Cantidades!A6</f>
        <v>EC05298-5-Rampa</v>
      </c>
      <c r="C6" s="45" t="e">
        <f>VLOOKUP(B6,Table1[[#All],[ID completo]:[Tipo de aparato]],5,FALSE)</f>
        <v>#N/A</v>
      </c>
      <c r="D6" s="45" t="e">
        <f>VLOOKUP(B6,Table1[[#All],[ID completo]:[Tipo de aparato]],2,FALSE)</f>
        <v>#N/A</v>
      </c>
      <c r="E6" s="45" t="s">
        <v>152</v>
      </c>
      <c r="F6" s="45" t="str">
        <f>VLOOKUP(E6,'Oferta económica'!$B$12:$D$80,2,FALSE)</f>
        <v>m2</v>
      </c>
      <c r="G6" s="45">
        <f>G12+G13</f>
        <v>25.39</v>
      </c>
      <c r="H6" s="44"/>
    </row>
    <row r="7" spans="1:8" ht="57" x14ac:dyDescent="0.2">
      <c r="A7" s="43" t="s">
        <v>161</v>
      </c>
      <c r="B7" s="49" t="str">
        <f>'Oferta económica'!$B$2&amp;"-"&amp;Cantidades!A7</f>
        <v>EC05298-5-Rampa</v>
      </c>
      <c r="C7" s="45" t="e">
        <f>VLOOKUP(B7,Table1[[#All],[ID completo]:[Tipo de aparato]],5,FALSE)</f>
        <v>#N/A</v>
      </c>
      <c r="D7" s="45" t="e">
        <f>VLOOKUP(B7,Table1[[#All],[ID completo]:[Tipo de aparato]],2,FALSE)</f>
        <v>#N/A</v>
      </c>
      <c r="E7" s="45" t="s">
        <v>154</v>
      </c>
      <c r="F7" s="45" t="str">
        <f>VLOOKUP(E7,'Oferta económica'!$B$12:$D$80,2,FALSE)</f>
        <v>m3</v>
      </c>
      <c r="G7" s="45">
        <f>(0.56+0.1)/2*(1.25+0.3)*7</f>
        <v>3.5805000000000007</v>
      </c>
      <c r="H7" s="44" t="s">
        <v>157</v>
      </c>
    </row>
    <row r="8" spans="1:8" ht="57" x14ac:dyDescent="0.2">
      <c r="A8" s="43" t="s">
        <v>161</v>
      </c>
      <c r="B8" s="49" t="str">
        <f>'Oferta económica'!$B$2&amp;"-"&amp;Cantidades!A8</f>
        <v>EC05298-5-Rampa</v>
      </c>
      <c r="C8" s="45" t="e">
        <f>VLOOKUP(B8,Table1[[#All],[ID completo]:[Tipo de aparato]],5,FALSE)</f>
        <v>#N/A</v>
      </c>
      <c r="D8" s="45" t="e">
        <f>VLOOKUP(B8,Table1[[#All],[ID completo]:[Tipo de aparato]],2,FALSE)</f>
        <v>#N/A</v>
      </c>
      <c r="E8" s="45" t="s">
        <v>158</v>
      </c>
      <c r="F8" s="45" t="str">
        <f>VLOOKUP(E8,'Oferta económica'!$B$12:$D$80,2,FALSE)</f>
        <v>m2</v>
      </c>
      <c r="G8" s="45">
        <f>1.25*1.5</f>
        <v>1.875</v>
      </c>
      <c r="H8" s="44" t="s">
        <v>159</v>
      </c>
    </row>
    <row r="9" spans="1:8" ht="28.5" x14ac:dyDescent="0.2">
      <c r="A9" s="43" t="s">
        <v>161</v>
      </c>
      <c r="B9" s="49" t="str">
        <f>'Oferta económica'!$B$2&amp;"-"&amp;Cantidades!A9</f>
        <v>EC05298-5-Rampa</v>
      </c>
      <c r="C9" s="45" t="e">
        <f>VLOOKUP(B9,Table1[[#All],[ID completo]:[Tipo de aparato]],5,FALSE)</f>
        <v>#N/A</v>
      </c>
      <c r="D9" s="45" t="e">
        <f>VLOOKUP(B9,Table1[[#All],[ID completo]:[Tipo de aparato]],2,FALSE)</f>
        <v>#N/A</v>
      </c>
      <c r="E9" s="44" t="s">
        <v>162</v>
      </c>
      <c r="F9" s="45" t="str">
        <f>VLOOKUP(E9,'Oferta económica'!$B$12:$D$80,2,FALSE)</f>
        <v>m2</v>
      </c>
      <c r="G9" s="45">
        <f>1.06*2.25/2+1.06*8/2+0.5*7/2*3+0.1*1.2*1.45</f>
        <v>10.8565</v>
      </c>
      <c r="H9" s="44" t="s">
        <v>163</v>
      </c>
    </row>
    <row r="10" spans="1:8" ht="28.5" x14ac:dyDescent="0.2">
      <c r="A10" s="43" t="s">
        <v>161</v>
      </c>
      <c r="B10" s="49" t="str">
        <f>'Oferta económica'!$B$2&amp;"-"&amp;Cantidades!A10</f>
        <v>EC05298-5-Rampa</v>
      </c>
      <c r="C10" s="45" t="e">
        <f>VLOOKUP(B10,Table1[[#All],[ID completo]:[Tipo de aparato]],5,FALSE)</f>
        <v>#N/A</v>
      </c>
      <c r="D10" s="45" t="e">
        <f>VLOOKUP(B10,Table1[[#All],[ID completo]:[Tipo de aparato]],2,FALSE)</f>
        <v>#N/A</v>
      </c>
      <c r="E10" s="45" t="s">
        <v>6</v>
      </c>
      <c r="F10" s="45" t="str">
        <f>VLOOKUP(E10,'Oferta económica'!$B$12:$D$80,2,FALSE)</f>
        <v>m3</v>
      </c>
      <c r="G10" s="45">
        <f>1.06*8/2*0.3+0.5*7/2*0.3+1.06*2.25/2*0.3+1.5*1.06*0.3</f>
        <v>2.6317499999999998</v>
      </c>
      <c r="H10" s="44" t="s">
        <v>164</v>
      </c>
    </row>
    <row r="11" spans="1:8" ht="42.75" x14ac:dyDescent="0.2">
      <c r="A11" s="43" t="s">
        <v>161</v>
      </c>
      <c r="B11" s="49" t="str">
        <f>'Oferta económica'!$B$2&amp;"-"&amp;Cantidades!A11</f>
        <v>EC05298-5-Rampa</v>
      </c>
      <c r="C11" s="45" t="e">
        <f>VLOOKUP(B11,Table1[[#All],[ID completo]:[Tipo de aparato]],5,FALSE)</f>
        <v>#N/A</v>
      </c>
      <c r="D11" s="45" t="e">
        <f>VLOOKUP(B11,Table1[[#All],[ID completo]:[Tipo de aparato]],2,FALSE)</f>
        <v>#N/A</v>
      </c>
      <c r="E11" s="45" t="s">
        <v>58</v>
      </c>
      <c r="F11" s="45" t="str">
        <f>VLOOKUP(E11,'Oferta económica'!$B$12:$D$80,2,FALSE)</f>
        <v>m3</v>
      </c>
      <c r="G11" s="45">
        <f>0.6*0.5*7/2+1.06*(2.25-0.3)/2*(1.5-0.3*2)</f>
        <v>1.9801500000000001</v>
      </c>
      <c r="H11" s="44" t="s">
        <v>174</v>
      </c>
    </row>
    <row r="12" spans="1:8" ht="28.5" x14ac:dyDescent="0.2">
      <c r="A12" s="43" t="s">
        <v>161</v>
      </c>
      <c r="B12" s="49" t="str">
        <f>'Oferta económica'!$B$2&amp;"-"&amp;Cantidades!A12</f>
        <v>EC05298-5-Rampa</v>
      </c>
      <c r="C12" s="45" t="e">
        <f>VLOOKUP(B12,Table1[[#All],[ID completo]:[Tipo de aparato]],5,FALSE)</f>
        <v>#N/A</v>
      </c>
      <c r="D12" s="45" t="e">
        <f>VLOOKUP(B12,Table1[[#All],[ID completo]:[Tipo de aparato]],2,FALSE)</f>
        <v>#N/A</v>
      </c>
      <c r="E12" s="44" t="s">
        <v>165</v>
      </c>
      <c r="F12" s="45" t="str">
        <f>VLOOKUP(E12,'Oferta económica'!$B$12:$D$80,2,FALSE)</f>
        <v>m2</v>
      </c>
      <c r="G12" s="45">
        <f>1.25*1.5</f>
        <v>1.875</v>
      </c>
      <c r="H12" s="44" t="s">
        <v>167</v>
      </c>
    </row>
    <row r="13" spans="1:8" ht="28.5" x14ac:dyDescent="0.2">
      <c r="A13" s="43" t="s">
        <v>161</v>
      </c>
      <c r="B13" s="49" t="str">
        <f>'Oferta económica'!$B$2&amp;"-"&amp;Cantidades!A13</f>
        <v>EC05298-5-Rampa</v>
      </c>
      <c r="C13" s="45" t="e">
        <f>VLOOKUP(B13,Table1[[#All],[ID completo]:[Tipo de aparato]],5,FALSE)</f>
        <v>#N/A</v>
      </c>
      <c r="D13" s="45" t="e">
        <f>VLOOKUP(B13,Table1[[#All],[ID completo]:[Tipo de aparato]],2,FALSE)</f>
        <v>#N/A</v>
      </c>
      <c r="E13" s="44" t="s">
        <v>166</v>
      </c>
      <c r="F13" s="45" t="str">
        <f>VLOOKUP(E13,'Oferta económica'!$B$12:$D$80,2,FALSE)</f>
        <v>m2</v>
      </c>
      <c r="G13" s="45">
        <f>1.25*8+1.2*1.45+1.2*7+1.5*2.25</f>
        <v>23.515000000000001</v>
      </c>
      <c r="H13" s="44" t="s">
        <v>168</v>
      </c>
    </row>
    <row r="14" spans="1:8" ht="28.5" x14ac:dyDescent="0.2">
      <c r="A14" s="43" t="s">
        <v>161</v>
      </c>
      <c r="B14" s="49" t="str">
        <f>'Oferta económica'!$B$2&amp;"-"&amp;Cantidades!A14</f>
        <v>EC05298-5-Rampa</v>
      </c>
      <c r="C14" s="45" t="e">
        <f>VLOOKUP(B14,Table1[[#All],[ID completo]:[Tipo de aparato]],5,FALSE)</f>
        <v>#N/A</v>
      </c>
      <c r="D14" s="45" t="e">
        <f>VLOOKUP(B14,Table1[[#All],[ID completo]:[Tipo de aparato]],2,FALSE)</f>
        <v>#N/A</v>
      </c>
      <c r="E14" s="45" t="s">
        <v>160</v>
      </c>
      <c r="F14" s="45" t="str">
        <f>VLOOKUP(E14,'Oferta económica'!$B$12:$D$80,2,FALSE)</f>
        <v>m</v>
      </c>
      <c r="G14" s="44">
        <f>1.45+1.2+7*2+1.5+2.25</f>
        <v>20.399999999999999</v>
      </c>
      <c r="H14" s="44"/>
    </row>
    <row r="15" spans="1:8" ht="28.5" x14ac:dyDescent="0.2">
      <c r="A15" s="43" t="s">
        <v>161</v>
      </c>
      <c r="B15" s="49" t="str">
        <f>'Oferta económica'!$B$2&amp;"-"&amp;Cantidades!A15</f>
        <v>EC05298-5-Rampa</v>
      </c>
      <c r="C15" s="45" t="e">
        <f>VLOOKUP(B15,Table1[[#All],[ID completo]:[Tipo de aparato]],5,FALSE)</f>
        <v>#N/A</v>
      </c>
      <c r="D15" s="45" t="e">
        <f>VLOOKUP(B15,Table1[[#All],[ID completo]:[Tipo de aparato]],2,FALSE)</f>
        <v>#N/A</v>
      </c>
      <c r="E15" s="45" t="s">
        <v>28</v>
      </c>
      <c r="F15" s="45" t="str">
        <f>VLOOKUP(E15,'Oferta económica'!$B$12:$D$80,2,FALSE)</f>
        <v>m</v>
      </c>
      <c r="G15" s="44">
        <f>7*2+1.45+1.2+1.5+2.25+8*2</f>
        <v>36.4</v>
      </c>
      <c r="H15" s="44"/>
    </row>
    <row r="16" spans="1:8" ht="57" x14ac:dyDescent="0.2">
      <c r="A16" s="43" t="s">
        <v>161</v>
      </c>
      <c r="B16" s="49" t="str">
        <f>'Oferta económica'!$B$2&amp;"-"&amp;Cantidades!A16</f>
        <v>EC05298-5-Rampa</v>
      </c>
      <c r="C16" s="45" t="e">
        <f>VLOOKUP(B16,Table1[[#All],[ID completo]:[Tipo de aparato]],5,FALSE)</f>
        <v>#N/A</v>
      </c>
      <c r="D16" s="45" t="e">
        <f>VLOOKUP(B16,Table1[[#All],[ID completo]:[Tipo de aparato]],2,FALSE)</f>
        <v>#N/A</v>
      </c>
      <c r="E16" s="45" t="s">
        <v>17</v>
      </c>
      <c r="F16" s="45" t="str">
        <f>VLOOKUP(E16,'Oferta económica'!$B$12:$D$80,2,FALSE)</f>
        <v>u</v>
      </c>
      <c r="G16" s="45">
        <v>1</v>
      </c>
      <c r="H16" s="44" t="s">
        <v>169</v>
      </c>
    </row>
    <row r="17" spans="1:8" ht="57" x14ac:dyDescent="0.2">
      <c r="A17" s="43" t="s">
        <v>161</v>
      </c>
      <c r="B17" s="49" t="str">
        <f>'Oferta económica'!$B$2&amp;"-"&amp;Cantidades!A17</f>
        <v>EC05298-5-Rampa</v>
      </c>
      <c r="C17" s="45" t="e">
        <f>VLOOKUP(B17,Table1[[#All],[ID completo]:[Tipo de aparato]],5,FALSE)</f>
        <v>#N/A</v>
      </c>
      <c r="D17" s="45" t="e">
        <f>VLOOKUP(B17,Table1[[#All],[ID completo]:[Tipo de aparato]],2,FALSE)</f>
        <v>#N/A</v>
      </c>
      <c r="E17" s="44" t="s">
        <v>170</v>
      </c>
      <c r="F17" s="45" t="str">
        <f>VLOOKUP(E17,'Oferta económica'!$B$12:$D$80,2,FALSE)</f>
        <v>m2</v>
      </c>
      <c r="G17" s="45">
        <f>2.25*1.16/2+1.06*1.5+1.16*8/2+0.5*8/2+(1.2+1.25)*0.25</f>
        <v>10.147500000000001</v>
      </c>
      <c r="H17" s="44" t="s">
        <v>171</v>
      </c>
    </row>
    <row r="18" spans="1:8" ht="42.75" x14ac:dyDescent="0.2">
      <c r="A18" s="43" t="s">
        <v>161</v>
      </c>
      <c r="B18" s="49" t="str">
        <f>'Oferta económica'!$B$2&amp;"-"&amp;Cantidades!A18</f>
        <v>EC05298-5-Rampa</v>
      </c>
      <c r="C18" s="45" t="e">
        <f>VLOOKUP(B18,Table1[[#All],[ID completo]:[Tipo de aparato]],5,FALSE)</f>
        <v>#N/A</v>
      </c>
      <c r="D18" s="45" t="e">
        <f>VLOOKUP(B18,Table1[[#All],[ID completo]:[Tipo de aparato]],2,FALSE)</f>
        <v>#N/A</v>
      </c>
      <c r="E18" s="45" t="s">
        <v>9</v>
      </c>
      <c r="F18" s="45" t="str">
        <f>VLOOKUP(E18,'Oferta económica'!$B$12:$D$80,2,FALSE)</f>
        <v>m2</v>
      </c>
      <c r="G18" s="45">
        <f>2.25*1.16/2+1.16*1.5+1.16*8/2</f>
        <v>7.6849999999999996</v>
      </c>
      <c r="H18" s="44" t="s">
        <v>172</v>
      </c>
    </row>
    <row r="19" spans="1:8" ht="42.75" x14ac:dyDescent="0.2">
      <c r="A19" s="43" t="s">
        <v>161</v>
      </c>
      <c r="B19" s="49" t="str">
        <f>'Oferta económica'!$B$2&amp;"-"&amp;Cantidades!A19</f>
        <v>EC05298-5-Rampa</v>
      </c>
      <c r="C19" s="45" t="e">
        <f>VLOOKUP(B19,Table1[[#All],[ID completo]:[Tipo de aparato]],5,FALSE)</f>
        <v>#N/A</v>
      </c>
      <c r="D19" s="45" t="e">
        <f>VLOOKUP(B19,Table1[[#All],[ID completo]:[Tipo de aparato]],2,FALSE)</f>
        <v>#N/A</v>
      </c>
      <c r="E19" s="45" t="s">
        <v>5</v>
      </c>
      <c r="F19" s="45" t="str">
        <f>VLOOKUP(E19,'Oferta económica'!$B$12:$D$80,2,FALSE)</f>
        <v>m3</v>
      </c>
      <c r="G19" s="45">
        <v>4</v>
      </c>
      <c r="H19" s="44" t="s">
        <v>173</v>
      </c>
    </row>
    <row r="20" spans="1:8" ht="28.5" x14ac:dyDescent="0.2">
      <c r="A20" s="43" t="s">
        <v>161</v>
      </c>
      <c r="B20" s="49" t="str">
        <f>'Oferta económica'!$B$2&amp;"-"&amp;Cantidades!A20</f>
        <v>EC05298-5-Rampa</v>
      </c>
      <c r="C20" s="45" t="e">
        <f>VLOOKUP(B20,Table1[[#All],[ID completo]:[Tipo de aparato]],5,FALSE)</f>
        <v>#N/A</v>
      </c>
      <c r="D20" s="45" t="e">
        <f>VLOOKUP(B20,Table1[[#All],[ID completo]:[Tipo de aparato]],2,FALSE)</f>
        <v>#N/A</v>
      </c>
      <c r="E20" s="45" t="s">
        <v>14</v>
      </c>
      <c r="F20" s="45" t="str">
        <f>VLOOKUP(E20,'Oferta económica'!$B$12:$D$80,2,FALSE)</f>
        <v>m2</v>
      </c>
      <c r="G20" s="45">
        <v>40</v>
      </c>
    </row>
    <row r="21" spans="1:8" ht="28.5" x14ac:dyDescent="0.2">
      <c r="A21" s="43">
        <v>1</v>
      </c>
      <c r="B21" s="49" t="str">
        <f>'Oferta económica'!$B$2&amp;"-"&amp;Cantidades!A21</f>
        <v>EC05298-5-1</v>
      </c>
      <c r="C21" s="45" t="str">
        <f>VLOOKUP(B21,Table1[[#All],[ID completo]:[Tipo de aparato]],5,FALSE)</f>
        <v>Inodoro</v>
      </c>
      <c r="D21" s="45" t="str">
        <f>VLOOKUP(B21,Table1[[#All],[ID completo]:[Tipo de aparato]],2,FALSE)</f>
        <v>Baño hombres (planta baja)</v>
      </c>
      <c r="E21" s="44" t="s">
        <v>17</v>
      </c>
      <c r="F21" s="45" t="str">
        <f>VLOOKUP(E21,'Oferta económica'!$B$12:$D$80,2,FALSE)</f>
        <v>u</v>
      </c>
      <c r="G21" s="45">
        <v>1</v>
      </c>
      <c r="H21" s="44" t="s">
        <v>276</v>
      </c>
    </row>
    <row r="22" spans="1:8" ht="28.5" x14ac:dyDescent="0.2">
      <c r="A22" s="43">
        <v>1</v>
      </c>
      <c r="B22" s="49" t="str">
        <f>'Oferta económica'!$B$2&amp;"-"&amp;Cantidades!A22</f>
        <v>EC05298-5-1</v>
      </c>
      <c r="C22" s="45" t="str">
        <f>VLOOKUP(B22,Table1[[#All],[ID completo]:[Tipo de aparato]],5,FALSE)</f>
        <v>Inodoro</v>
      </c>
      <c r="D22" s="45" t="str">
        <f>VLOOKUP(B22,Table1[[#All],[ID completo]:[Tipo de aparato]],2,FALSE)</f>
        <v>Baño hombres (planta baja)</v>
      </c>
      <c r="E22" s="45" t="s">
        <v>30</v>
      </c>
      <c r="F22" s="45" t="str">
        <f>VLOOKUP(E22,'Oferta económica'!$B$12:$D$80,2,FALSE)</f>
        <v>u</v>
      </c>
      <c r="G22" s="45">
        <v>1</v>
      </c>
      <c r="H22" s="44" t="s">
        <v>276</v>
      </c>
    </row>
    <row r="23" spans="1:8" ht="28.5" x14ac:dyDescent="0.2">
      <c r="A23">
        <v>1</v>
      </c>
      <c r="B23" s="49" t="str">
        <f>'Oferta económica'!$B$2&amp;"-"&amp;Cantidades!A23</f>
        <v>EC05298-5-1</v>
      </c>
      <c r="C23" s="45" t="str">
        <f>VLOOKUP(B23,Table1[[#All],[ID completo]:[Tipo de aparato]],5,FALSE)</f>
        <v>Inodoro</v>
      </c>
      <c r="D23" s="45" t="str">
        <f>VLOOKUP(B23,Table1[[#All],[ID completo]:[Tipo de aparato]],2,FALSE)</f>
        <v>Baño hombres (planta baja)</v>
      </c>
      <c r="E23" s="45" t="s">
        <v>34</v>
      </c>
      <c r="F23" s="45" t="str">
        <f>VLOOKUP(E23,'Oferta económica'!$B$12:$D$80,2,FALSE)</f>
        <v>u</v>
      </c>
      <c r="G23" s="45">
        <v>1</v>
      </c>
      <c r="H23" s="44"/>
    </row>
    <row r="24" spans="1:8" ht="28.5" x14ac:dyDescent="0.2">
      <c r="A24">
        <v>1</v>
      </c>
      <c r="B24" s="49" t="str">
        <f>'Oferta económica'!$B$2&amp;"-"&amp;Cantidades!A24</f>
        <v>EC05298-5-1</v>
      </c>
      <c r="C24" s="45" t="str">
        <f>VLOOKUP(B24,Table1[[#All],[ID completo]:[Tipo de aparato]],5,FALSE)</f>
        <v>Inodoro</v>
      </c>
      <c r="D24" s="45" t="str">
        <f>VLOOKUP(B24,Table1[[#All],[ID completo]:[Tipo de aparato]],2,FALSE)</f>
        <v>Baño hombres (planta baja)</v>
      </c>
      <c r="E24" s="45" t="s">
        <v>11</v>
      </c>
      <c r="F24" s="45" t="str">
        <f>VLOOKUP(E24,'Oferta económica'!$B$12:$D$80,2,FALSE)</f>
        <v>u</v>
      </c>
      <c r="G24" s="45">
        <v>1</v>
      </c>
      <c r="H24" s="44" t="s">
        <v>265</v>
      </c>
    </row>
    <row r="25" spans="1:8" ht="28.5" x14ac:dyDescent="0.2">
      <c r="A25">
        <v>1</v>
      </c>
      <c r="B25" s="49" t="str">
        <f>'Oferta económica'!$B$2&amp;"-"&amp;Cantidades!A25</f>
        <v>EC05298-5-1</v>
      </c>
      <c r="C25" s="45" t="str">
        <f>VLOOKUP(B25,Table1[[#All],[ID completo]:[Tipo de aparato]],5,FALSE)</f>
        <v>Inodoro</v>
      </c>
      <c r="D25" s="45" t="str">
        <f>VLOOKUP(B25,Table1[[#All],[ID completo]:[Tipo de aparato]],2,FALSE)</f>
        <v>Baño hombres (planta baja)</v>
      </c>
      <c r="E25" s="44" t="s">
        <v>45</v>
      </c>
      <c r="F25" s="45" t="str">
        <f>VLOOKUP(E25,'Oferta económica'!$B$12:$D$80,2,FALSE)</f>
        <v>u</v>
      </c>
      <c r="G25" s="45">
        <v>1</v>
      </c>
      <c r="H25" s="44" t="s">
        <v>266</v>
      </c>
    </row>
    <row r="26" spans="1:8" ht="28.5" x14ac:dyDescent="0.2">
      <c r="A26">
        <v>1</v>
      </c>
      <c r="B26" s="49" t="str">
        <f>'Oferta económica'!$B$2&amp;"-"&amp;Cantidades!A26</f>
        <v>EC05298-5-1</v>
      </c>
      <c r="C26" s="45" t="str">
        <f>VLOOKUP(B26,Table1[[#All],[ID completo]:[Tipo de aparato]],5,FALSE)</f>
        <v>Inodoro</v>
      </c>
      <c r="D26" s="45" t="str">
        <f>VLOOKUP(B26,Table1[[#All],[ID completo]:[Tipo de aparato]],2,FALSE)</f>
        <v>Baño hombres (planta baja)</v>
      </c>
      <c r="E26" s="44" t="s">
        <v>14</v>
      </c>
      <c r="F26" s="45" t="str">
        <f>VLOOKUP(E26,'Oferta económica'!$B$12:$D$80,2,FALSE)</f>
        <v>m2</v>
      </c>
      <c r="G26" s="45">
        <v>1</v>
      </c>
    </row>
    <row r="27" spans="1:8" ht="28.5" x14ac:dyDescent="0.2">
      <c r="A27">
        <v>2</v>
      </c>
      <c r="B27" s="49" t="str">
        <f>'Oferta económica'!$B$2&amp;"-"&amp;Cantidades!A27</f>
        <v>EC05298-5-2</v>
      </c>
      <c r="C27" s="45" t="str">
        <f>VLOOKUP(B27,Table1[[#All],[ID completo]:[Tipo de aparato]],5,FALSE)</f>
        <v>Inodoro</v>
      </c>
      <c r="D27" s="45" t="str">
        <f>VLOOKUP(B27,Table1[[#All],[ID completo]:[Tipo de aparato]],2,FALSE)</f>
        <v>Baño hombres (planta baja)</v>
      </c>
      <c r="E27" s="45" t="s">
        <v>34</v>
      </c>
      <c r="F27" s="45" t="str">
        <f>VLOOKUP(E27,'Oferta económica'!$B$12:$D$80,2,FALSE)</f>
        <v>u</v>
      </c>
      <c r="G27" s="45">
        <v>1</v>
      </c>
      <c r="H27" s="44"/>
    </row>
    <row r="28" spans="1:8" ht="28.5" x14ac:dyDescent="0.2">
      <c r="A28">
        <v>2</v>
      </c>
      <c r="B28" s="49" t="str">
        <f>'Oferta económica'!$B$2&amp;"-"&amp;Cantidades!A28</f>
        <v>EC05298-5-2</v>
      </c>
      <c r="C28" s="45" t="str">
        <f>VLOOKUP(B28,Table1[[#All],[ID completo]:[Tipo de aparato]],5,FALSE)</f>
        <v>Inodoro</v>
      </c>
      <c r="D28" s="45" t="str">
        <f>VLOOKUP(B28,Table1[[#All],[ID completo]:[Tipo de aparato]],2,FALSE)</f>
        <v>Baño hombres (planta baja)</v>
      </c>
      <c r="E28" s="45" t="s">
        <v>19</v>
      </c>
      <c r="F28" s="45" t="str">
        <f>VLOOKUP(E28,'Oferta económica'!$B$12:$D$80,2,FALSE)</f>
        <v>u</v>
      </c>
      <c r="G28" s="45">
        <v>1</v>
      </c>
      <c r="H28" s="44"/>
    </row>
    <row r="29" spans="1:8" ht="28.5" x14ac:dyDescent="0.2">
      <c r="A29">
        <v>2</v>
      </c>
      <c r="B29" s="49" t="str">
        <f>'Oferta económica'!$B$2&amp;"-"&amp;Cantidades!A29</f>
        <v>EC05298-5-2</v>
      </c>
      <c r="C29" s="45" t="str">
        <f>VLOOKUP(B29,Table1[[#All],[ID completo]:[Tipo de aparato]],5,FALSE)</f>
        <v>Inodoro</v>
      </c>
      <c r="D29" s="45" t="str">
        <f>VLOOKUP(B29,Table1[[#All],[ID completo]:[Tipo de aparato]],2,FALSE)</f>
        <v>Baño hombres (planta baja)</v>
      </c>
      <c r="E29" s="45" t="s">
        <v>11</v>
      </c>
      <c r="F29" s="45" t="str">
        <f>VLOOKUP(E29,'Oferta económica'!$B$12:$D$80,2,FALSE)</f>
        <v>u</v>
      </c>
      <c r="G29" s="45">
        <v>1</v>
      </c>
      <c r="H29" s="44" t="s">
        <v>265</v>
      </c>
    </row>
    <row r="30" spans="1:8" ht="28.5" x14ac:dyDescent="0.2">
      <c r="A30">
        <v>2</v>
      </c>
      <c r="B30" s="49" t="str">
        <f>'Oferta económica'!$B$2&amp;"-"&amp;Cantidades!A30</f>
        <v>EC05298-5-2</v>
      </c>
      <c r="C30" s="45" t="str">
        <f>VLOOKUP(B30,Table1[[#All],[ID completo]:[Tipo de aparato]],5,FALSE)</f>
        <v>Inodoro</v>
      </c>
      <c r="D30" s="45" t="str">
        <f>VLOOKUP(B30,Table1[[#All],[ID completo]:[Tipo de aparato]],2,FALSE)</f>
        <v>Baño hombres (planta baja)</v>
      </c>
      <c r="E30" s="44" t="s">
        <v>14</v>
      </c>
      <c r="F30" s="45" t="str">
        <f>VLOOKUP(E30,'Oferta económica'!$B$12:$D$80,2,FALSE)</f>
        <v>m2</v>
      </c>
      <c r="G30" s="45">
        <v>1</v>
      </c>
      <c r="H30" s="44"/>
    </row>
    <row r="31" spans="1:8" ht="28.5" x14ac:dyDescent="0.2">
      <c r="A31">
        <v>3</v>
      </c>
      <c r="B31" s="49" t="str">
        <f>'Oferta económica'!$B$2&amp;"-"&amp;Cantidades!A31</f>
        <v>EC05298-5-3</v>
      </c>
      <c r="C31" s="45" t="str">
        <f>VLOOKUP(B31,Table1[[#All],[ID completo]:[Tipo de aparato]],5,FALSE)</f>
        <v>Inodoro</v>
      </c>
      <c r="D31" s="45" t="str">
        <f>VLOOKUP(B31,Table1[[#All],[ID completo]:[Tipo de aparato]],2,FALSE)</f>
        <v>Baño hombres (planta baja)</v>
      </c>
      <c r="E31" s="45" t="s">
        <v>34</v>
      </c>
      <c r="F31" s="45" t="str">
        <f>VLOOKUP(E31,'Oferta económica'!$B$12:$D$80,2,FALSE)</f>
        <v>u</v>
      </c>
      <c r="G31" s="45">
        <v>1</v>
      </c>
      <c r="H31" s="44"/>
    </row>
    <row r="32" spans="1:8" ht="28.5" x14ac:dyDescent="0.2">
      <c r="A32">
        <v>3</v>
      </c>
      <c r="B32" s="49" t="str">
        <f>'Oferta económica'!$B$2&amp;"-"&amp;Cantidades!A32</f>
        <v>EC05298-5-3</v>
      </c>
      <c r="C32" s="45" t="str">
        <f>VLOOKUP(B32,Table1[[#All],[ID completo]:[Tipo de aparato]],5,FALSE)</f>
        <v>Inodoro</v>
      </c>
      <c r="D32" s="45" t="str">
        <f>VLOOKUP(B32,Table1[[#All],[ID completo]:[Tipo de aparato]],2,FALSE)</f>
        <v>Baño hombres (planta baja)</v>
      </c>
      <c r="E32" s="45" t="s">
        <v>11</v>
      </c>
      <c r="F32" s="45" t="str">
        <f>VLOOKUP(E32,'Oferta económica'!$B$12:$D$80,2,FALSE)</f>
        <v>u</v>
      </c>
      <c r="G32" s="45">
        <v>1</v>
      </c>
      <c r="H32" s="44" t="s">
        <v>265</v>
      </c>
    </row>
    <row r="33" spans="1:8" ht="28.5" x14ac:dyDescent="0.2">
      <c r="A33">
        <v>3</v>
      </c>
      <c r="B33" s="49" t="str">
        <f>'Oferta económica'!$B$2&amp;"-"&amp;Cantidades!A33</f>
        <v>EC05298-5-3</v>
      </c>
      <c r="C33" s="45" t="str">
        <f>VLOOKUP(B33,Table1[[#All],[ID completo]:[Tipo de aparato]],5,FALSE)</f>
        <v>Inodoro</v>
      </c>
      <c r="D33" s="45" t="str">
        <f>VLOOKUP(B33,Table1[[#All],[ID completo]:[Tipo de aparato]],2,FALSE)</f>
        <v>Baño hombres (planta baja)</v>
      </c>
      <c r="E33" s="44" t="s">
        <v>14</v>
      </c>
      <c r="F33" s="45" t="str">
        <f>VLOOKUP(E33,'Oferta económica'!$B$12:$D$80,2,FALSE)</f>
        <v>m2</v>
      </c>
      <c r="G33" s="45">
        <v>1</v>
      </c>
      <c r="H33" s="44"/>
    </row>
    <row r="34" spans="1:8" ht="28.5" x14ac:dyDescent="0.2">
      <c r="A34">
        <v>4</v>
      </c>
      <c r="B34" s="49" t="str">
        <f>'Oferta económica'!$B$2&amp;"-"&amp;Cantidades!A34</f>
        <v>EC05298-5-4</v>
      </c>
      <c r="C34" s="45" t="str">
        <f>VLOOKUP(B34,Table1[[#All],[ID completo]:[Tipo de aparato]],5,FALSE)</f>
        <v>Inodoro</v>
      </c>
      <c r="D34" s="45" t="str">
        <f>VLOOKUP(B34,Table1[[#All],[ID completo]:[Tipo de aparato]],2,FALSE)</f>
        <v>Baño hombres (planta baja)</v>
      </c>
      <c r="E34" s="45" t="s">
        <v>34</v>
      </c>
      <c r="F34" s="45" t="str">
        <f>VLOOKUP(E34,'Oferta económica'!$B$12:$D$80,2,FALSE)</f>
        <v>u</v>
      </c>
      <c r="G34" s="45">
        <v>1</v>
      </c>
      <c r="H34" s="44"/>
    </row>
    <row r="35" spans="1:8" ht="28.5" x14ac:dyDescent="0.2">
      <c r="A35">
        <v>4</v>
      </c>
      <c r="B35" s="49" t="str">
        <f>'Oferta económica'!$B$2&amp;"-"&amp;Cantidades!A35</f>
        <v>EC05298-5-4</v>
      </c>
      <c r="C35" s="45" t="str">
        <f>VLOOKUP(B35,Table1[[#All],[ID completo]:[Tipo de aparato]],5,FALSE)</f>
        <v>Inodoro</v>
      </c>
      <c r="D35" s="45" t="str">
        <f>VLOOKUP(B35,Table1[[#All],[ID completo]:[Tipo de aparato]],2,FALSE)</f>
        <v>Baño hombres (planta baja)</v>
      </c>
      <c r="E35" s="45" t="s">
        <v>19</v>
      </c>
      <c r="F35" s="45" t="str">
        <f>VLOOKUP(E35,'Oferta económica'!$B$12:$D$80,2,FALSE)</f>
        <v>u</v>
      </c>
      <c r="G35" s="45">
        <v>1</v>
      </c>
      <c r="H35" s="44"/>
    </row>
    <row r="36" spans="1:8" ht="28.5" x14ac:dyDescent="0.2">
      <c r="A36">
        <v>4</v>
      </c>
      <c r="B36" s="49" t="str">
        <f>'Oferta económica'!$B$2&amp;"-"&amp;Cantidades!A36</f>
        <v>EC05298-5-4</v>
      </c>
      <c r="C36" s="45" t="str">
        <f>VLOOKUP(B36,Table1[[#All],[ID completo]:[Tipo de aparato]],5,FALSE)</f>
        <v>Inodoro</v>
      </c>
      <c r="D36" s="45" t="str">
        <f>VLOOKUP(B36,Table1[[#All],[ID completo]:[Tipo de aparato]],2,FALSE)</f>
        <v>Baño hombres (planta baja)</v>
      </c>
      <c r="E36" s="45" t="s">
        <v>11</v>
      </c>
      <c r="F36" s="45" t="str">
        <f>VLOOKUP(E36,'Oferta económica'!$B$12:$D$80,2,FALSE)</f>
        <v>u</v>
      </c>
      <c r="G36" s="45">
        <v>1</v>
      </c>
      <c r="H36" s="44" t="s">
        <v>265</v>
      </c>
    </row>
    <row r="37" spans="1:8" ht="28.5" x14ac:dyDescent="0.2">
      <c r="A37">
        <v>4</v>
      </c>
      <c r="B37" s="49" t="str">
        <f>'Oferta económica'!$B$2&amp;"-"&amp;Cantidades!A37</f>
        <v>EC05298-5-4</v>
      </c>
      <c r="C37" s="45" t="str">
        <f>VLOOKUP(B37,Table1[[#All],[ID completo]:[Tipo de aparato]],5,FALSE)</f>
        <v>Inodoro</v>
      </c>
      <c r="D37" s="45" t="str">
        <f>VLOOKUP(B37,Table1[[#All],[ID completo]:[Tipo de aparato]],2,FALSE)</f>
        <v>Baño hombres (planta baja)</v>
      </c>
      <c r="E37" s="44" t="s">
        <v>14</v>
      </c>
      <c r="F37" s="45" t="str">
        <f>VLOOKUP(E37,'Oferta económica'!$B$12:$D$80,2,FALSE)</f>
        <v>m2</v>
      </c>
      <c r="G37" s="45">
        <v>1</v>
      </c>
      <c r="H37" s="44"/>
    </row>
    <row r="38" spans="1:8" ht="28.5" x14ac:dyDescent="0.2">
      <c r="A38">
        <v>5</v>
      </c>
      <c r="B38" s="49" t="str">
        <f>'Oferta económica'!$B$2&amp;"-"&amp;Cantidades!A38</f>
        <v>EC05298-5-5</v>
      </c>
      <c r="C38" s="45" t="str">
        <f>VLOOKUP(B38,Table1[[#All],[ID completo]:[Tipo de aparato]],5,FALSE)</f>
        <v>Urinario</v>
      </c>
      <c r="D38" s="45" t="str">
        <f>VLOOKUP(B38,Table1[[#All],[ID completo]:[Tipo de aparato]],2,FALSE)</f>
        <v>Baño hombres (planta baja)</v>
      </c>
      <c r="E38" s="45" t="s">
        <v>66</v>
      </c>
      <c r="F38" s="45" t="str">
        <f>VLOOKUP(E38,'Oferta económica'!$B$12:$D$80,2,FALSE)</f>
        <v>m</v>
      </c>
      <c r="G38" s="45">
        <v>0.5</v>
      </c>
      <c r="H38" s="44"/>
    </row>
    <row r="39" spans="1:8" ht="28.5" x14ac:dyDescent="0.2">
      <c r="A39">
        <v>6</v>
      </c>
      <c r="B39" s="49" t="str">
        <f>'Oferta económica'!$B$2&amp;"-"&amp;Cantidades!A39</f>
        <v>EC05298-5-6</v>
      </c>
      <c r="C39" s="45" t="str">
        <f>VLOOKUP(B39,Table1[[#All],[ID completo]:[Tipo de aparato]],5,FALSE)</f>
        <v>Urinario</v>
      </c>
      <c r="D39" s="45" t="str">
        <f>VLOOKUP(B39,Table1[[#All],[ID completo]:[Tipo de aparato]],2,FALSE)</f>
        <v>Baño hombres (planta baja)</v>
      </c>
      <c r="E39" s="44" t="s">
        <v>66</v>
      </c>
      <c r="F39" s="45" t="str">
        <f>VLOOKUP(E39,'Oferta económica'!$B$12:$D$80,2,FALSE)</f>
        <v>m</v>
      </c>
      <c r="G39" s="45">
        <v>0.5</v>
      </c>
    </row>
    <row r="40" spans="1:8" ht="28.5" x14ac:dyDescent="0.2">
      <c r="A40">
        <v>7</v>
      </c>
      <c r="B40" s="49" t="str">
        <f>'Oferta económica'!$B$2&amp;"-"&amp;Cantidades!A40</f>
        <v>EC05298-5-7</v>
      </c>
      <c r="C40" s="45" t="str">
        <f>VLOOKUP(B40,Table1[[#All],[ID completo]:[Tipo de aparato]],5,FALSE)</f>
        <v>Urinario</v>
      </c>
      <c r="D40" s="45" t="str">
        <f>VLOOKUP(B40,Table1[[#All],[ID completo]:[Tipo de aparato]],2,FALSE)</f>
        <v>Baño hombres (planta baja)</v>
      </c>
      <c r="E40" s="44" t="s">
        <v>66</v>
      </c>
      <c r="F40" s="45" t="str">
        <f>VLOOKUP(E40,'Oferta económica'!$B$12:$D$80,2,FALSE)</f>
        <v>m</v>
      </c>
      <c r="G40" s="45">
        <v>0.5</v>
      </c>
      <c r="H40" s="44"/>
    </row>
    <row r="41" spans="1:8" ht="28.5" x14ac:dyDescent="0.2">
      <c r="A41">
        <v>7</v>
      </c>
      <c r="B41" s="49" t="str">
        <f>'Oferta económica'!$B$2&amp;"-"&amp;Cantidades!A41</f>
        <v>EC05298-5-7</v>
      </c>
      <c r="C41" s="45" t="str">
        <f>VLOOKUP(B41,Table1[[#All],[ID completo]:[Tipo de aparato]],5,FALSE)</f>
        <v>Urinario</v>
      </c>
      <c r="D41" s="45" t="str">
        <f>VLOOKUP(B41,Table1[[#All],[ID completo]:[Tipo de aparato]],2,FALSE)</f>
        <v>Baño hombres (planta baja)</v>
      </c>
      <c r="E41" s="45" t="s">
        <v>25</v>
      </c>
      <c r="F41" s="45" t="str">
        <f>VLOOKUP(E41,'Oferta económica'!$B$12:$D$80,2,FALSE)</f>
        <v>u</v>
      </c>
      <c r="G41" s="45">
        <v>1</v>
      </c>
      <c r="H41" s="44"/>
    </row>
    <row r="42" spans="1:8" ht="28.5" x14ac:dyDescent="0.2">
      <c r="A42">
        <v>8</v>
      </c>
      <c r="B42" s="49" t="str">
        <f>'Oferta económica'!$B$2&amp;"-"&amp;Cantidades!A42</f>
        <v>EC05298-5-8</v>
      </c>
      <c r="C42" s="45" t="str">
        <f>VLOOKUP(B42,Table1[[#All],[ID completo]:[Tipo de aparato]],5,FALSE)</f>
        <v>Lavamanos</v>
      </c>
      <c r="D42" s="45" t="str">
        <f>VLOOKUP(B42,Table1[[#All],[ID completo]:[Tipo de aparato]],2,FALSE)</f>
        <v>Baño hombres (planta baja)</v>
      </c>
      <c r="E42" s="44" t="s">
        <v>267</v>
      </c>
      <c r="F42" s="45" t="str">
        <f>VLOOKUP(E42,'Oferta económica'!$B$12:$D$80,2,FALSE)</f>
        <v>m2</v>
      </c>
      <c r="G42" s="44">
        <f>0.52*1.28+0.1*2.22</f>
        <v>0.88760000000000017</v>
      </c>
      <c r="H42" s="44"/>
    </row>
    <row r="43" spans="1:8" ht="28.5" x14ac:dyDescent="0.2">
      <c r="A43">
        <v>8</v>
      </c>
      <c r="B43" s="49" t="str">
        <f>'Oferta económica'!$B$2&amp;"-"&amp;Cantidades!A43</f>
        <v>EC05298-5-8</v>
      </c>
      <c r="C43" s="45" t="str">
        <f>VLOOKUP(B43,Table1[[#All],[ID completo]:[Tipo de aparato]],5,FALSE)</f>
        <v>Lavamanos</v>
      </c>
      <c r="D43" s="45" t="str">
        <f>VLOOKUP(B43,Table1[[#All],[ID completo]:[Tipo de aparato]],2,FALSE)</f>
        <v>Baño hombres (planta baja)</v>
      </c>
      <c r="E43" s="45" t="s">
        <v>268</v>
      </c>
      <c r="F43" s="45" t="str">
        <f>VLOOKUP(E43,'Oferta económica'!$B$12:$D$80,2,FALSE)</f>
        <v>m2</v>
      </c>
      <c r="G43" s="45">
        <f>2.22*0.52</f>
        <v>1.1544000000000001</v>
      </c>
      <c r="H43" s="44"/>
    </row>
    <row r="44" spans="1:8" ht="28.5" x14ac:dyDescent="0.2">
      <c r="A44">
        <v>8</v>
      </c>
      <c r="B44" s="49" t="str">
        <f>'Oferta económica'!$B$2&amp;"-"&amp;Cantidades!A44</f>
        <v>EC05298-5-8</v>
      </c>
      <c r="C44" s="45" t="str">
        <f>VLOOKUP(B44,Table1[[#All],[ID completo]:[Tipo de aparato]],5,FALSE)</f>
        <v>Lavamanos</v>
      </c>
      <c r="D44" s="45" t="str">
        <f>VLOOKUP(B44,Table1[[#All],[ID completo]:[Tipo de aparato]],2,FALSE)</f>
        <v>Baño hombres (planta baja)</v>
      </c>
      <c r="E44" s="45" t="s">
        <v>8</v>
      </c>
      <c r="F44" s="45" t="str">
        <f>VLOOKUP(E44,'Oferta económica'!$B$12:$D$80,2,FALSE)</f>
        <v>m2</v>
      </c>
      <c r="G44" s="45">
        <f>2.22*0.7+0.3*1.4</f>
        <v>1.974</v>
      </c>
      <c r="H44" s="44" t="s">
        <v>269</v>
      </c>
    </row>
    <row r="45" spans="1:8" ht="42.75" x14ac:dyDescent="0.2">
      <c r="A45">
        <v>8</v>
      </c>
      <c r="B45" s="49" t="str">
        <f>'Oferta económica'!$B$2&amp;"-"&amp;Cantidades!A45</f>
        <v>EC05298-5-8</v>
      </c>
      <c r="C45" s="45" t="str">
        <f>VLOOKUP(B45,Table1[[#All],[ID completo]:[Tipo de aparato]],5,FALSE)</f>
        <v>Lavamanos</v>
      </c>
      <c r="D45" s="45" t="str">
        <f>VLOOKUP(B45,Table1[[#All],[ID completo]:[Tipo de aparato]],2,FALSE)</f>
        <v>Baño hombres (planta baja)</v>
      </c>
      <c r="E45" s="45" t="s">
        <v>26</v>
      </c>
      <c r="F45" s="45" t="str">
        <f>VLOOKUP(E45,'Oferta económica'!$B$12:$D$80,2,FALSE)</f>
        <v>pto</v>
      </c>
      <c r="G45" s="45">
        <v>3</v>
      </c>
      <c r="H45" s="44" t="s">
        <v>272</v>
      </c>
    </row>
    <row r="46" spans="1:8" ht="42.75" x14ac:dyDescent="0.2">
      <c r="A46">
        <v>8</v>
      </c>
      <c r="B46" s="49" t="str">
        <f>'Oferta económica'!$B$2&amp;"-"&amp;Cantidades!A46</f>
        <v>EC05298-5-8</v>
      </c>
      <c r="C46" s="45" t="str">
        <f>VLOOKUP(B46,Table1[[#All],[ID completo]:[Tipo de aparato]],5,FALSE)</f>
        <v>Lavamanos</v>
      </c>
      <c r="D46" s="45" t="str">
        <f>VLOOKUP(B46,Table1[[#All],[ID completo]:[Tipo de aparato]],2,FALSE)</f>
        <v>Baño hombres (planta baja)</v>
      </c>
      <c r="E46" s="45" t="s">
        <v>27</v>
      </c>
      <c r="F46" s="45" t="str">
        <f>VLOOKUP(E46,'Oferta económica'!$B$12:$D$80,2,FALSE)</f>
        <v>pto</v>
      </c>
      <c r="G46" s="45">
        <v>3</v>
      </c>
      <c r="H46" s="44" t="s">
        <v>272</v>
      </c>
    </row>
    <row r="47" spans="1:8" ht="28.5" x14ac:dyDescent="0.2">
      <c r="A47">
        <v>8</v>
      </c>
      <c r="B47" s="49" t="str">
        <f>'Oferta económica'!$B$2&amp;"-"&amp;Cantidades!A47</f>
        <v>EC05298-5-8</v>
      </c>
      <c r="C47" s="45" t="str">
        <f>VLOOKUP(B47,Table1[[#All],[ID completo]:[Tipo de aparato]],5,FALSE)</f>
        <v>Lavamanos</v>
      </c>
      <c r="D47" s="45" t="str">
        <f>VLOOKUP(B47,Table1[[#All],[ID completo]:[Tipo de aparato]],2,FALSE)</f>
        <v>Baño hombres (planta baja)</v>
      </c>
      <c r="E47" s="44" t="s">
        <v>66</v>
      </c>
      <c r="F47" s="45" t="str">
        <f>VLOOKUP(E47,'Oferta económica'!$B$12:$D$80,2,FALSE)</f>
        <v>m</v>
      </c>
      <c r="G47" s="45">
        <v>1.5</v>
      </c>
      <c r="H47" s="44" t="s">
        <v>270</v>
      </c>
    </row>
    <row r="48" spans="1:8" ht="71.25" x14ac:dyDescent="0.2">
      <c r="A48">
        <v>8</v>
      </c>
      <c r="B48" s="49" t="str">
        <f>'Oferta económica'!$B$2&amp;"-"&amp;Cantidades!A48</f>
        <v>EC05298-5-8</v>
      </c>
      <c r="C48" s="45" t="str">
        <f>VLOOKUP(B48,Table1[[#All],[ID completo]:[Tipo de aparato]],5,FALSE)</f>
        <v>Lavamanos</v>
      </c>
      <c r="D48" s="45" t="str">
        <f>VLOOKUP(B48,Table1[[#All],[ID completo]:[Tipo de aparato]],2,FALSE)</f>
        <v>Baño hombres (planta baja)</v>
      </c>
      <c r="E48" s="45" t="s">
        <v>26</v>
      </c>
      <c r="F48" s="45" t="str">
        <f>VLOOKUP(E48,'Oferta económica'!$B$12:$D$80,2,FALSE)</f>
        <v>pto</v>
      </c>
      <c r="G48" s="45">
        <v>2</v>
      </c>
      <c r="H48" s="44" t="s">
        <v>271</v>
      </c>
    </row>
    <row r="49" spans="1:8" ht="71.25" x14ac:dyDescent="0.2">
      <c r="A49">
        <v>8</v>
      </c>
      <c r="B49" s="49" t="str">
        <f>'Oferta económica'!$B$2&amp;"-"&amp;Cantidades!A49</f>
        <v>EC05298-5-8</v>
      </c>
      <c r="C49" s="45" t="str">
        <f>VLOOKUP(B49,Table1[[#All],[ID completo]:[Tipo de aparato]],5,FALSE)</f>
        <v>Lavamanos</v>
      </c>
      <c r="D49" s="45" t="str">
        <f>VLOOKUP(B49,Table1[[#All],[ID completo]:[Tipo de aparato]],2,FALSE)</f>
        <v>Baño hombres (planta baja)</v>
      </c>
      <c r="E49" s="45" t="s">
        <v>27</v>
      </c>
      <c r="F49" s="45" t="str">
        <f>VLOOKUP(E49,'Oferta económica'!$B$12:$D$80,2,FALSE)</f>
        <v>pto</v>
      </c>
      <c r="G49" s="45">
        <v>2</v>
      </c>
      <c r="H49" s="44" t="s">
        <v>271</v>
      </c>
    </row>
    <row r="50" spans="1:8" ht="71.25" x14ac:dyDescent="0.2">
      <c r="A50">
        <v>8</v>
      </c>
      <c r="B50" s="49" t="str">
        <f>'Oferta económica'!$B$2&amp;"-"&amp;Cantidades!A50</f>
        <v>EC05298-5-8</v>
      </c>
      <c r="C50" s="45" t="str">
        <f>VLOOKUP(B50,Table1[[#All],[ID completo]:[Tipo de aparato]],5,FALSE)</f>
        <v>Lavamanos</v>
      </c>
      <c r="D50" s="45" t="str">
        <f>VLOOKUP(B50,Table1[[#All],[ID completo]:[Tipo de aparato]],2,FALSE)</f>
        <v>Baño hombres (planta baja)</v>
      </c>
      <c r="E50" s="45" t="s">
        <v>22</v>
      </c>
      <c r="F50" s="45" t="str">
        <f>VLOOKUP(E50,'Oferta económica'!$B$12:$D$80,2,FALSE)</f>
        <v>u</v>
      </c>
      <c r="G50" s="45">
        <v>2</v>
      </c>
      <c r="H50" s="44" t="s">
        <v>271</v>
      </c>
    </row>
    <row r="51" spans="1:8" ht="28.5" x14ac:dyDescent="0.2">
      <c r="A51">
        <v>8</v>
      </c>
      <c r="B51" s="49" t="str">
        <f>'Oferta económica'!$B$2&amp;"-"&amp;Cantidades!A51</f>
        <v>EC05298-5-8</v>
      </c>
      <c r="C51" s="45" t="str">
        <f>VLOOKUP(B51,Table1[[#All],[ID completo]:[Tipo de aparato]],5,FALSE)</f>
        <v>Lavamanos</v>
      </c>
      <c r="D51" s="45" t="str">
        <f>VLOOKUP(B51,Table1[[#All],[ID completo]:[Tipo de aparato]],2,FALSE)</f>
        <v>Baño hombres (planta baja)</v>
      </c>
      <c r="E51" s="44" t="s">
        <v>61</v>
      </c>
      <c r="F51" s="45" t="str">
        <f>VLOOKUP(E51,'Oferta económica'!$B$12:$D$80,2,FALSE)</f>
        <v>u</v>
      </c>
      <c r="G51" s="45">
        <v>1</v>
      </c>
      <c r="H51" s="44" t="s">
        <v>273</v>
      </c>
    </row>
    <row r="52" spans="1:8" ht="14.25" x14ac:dyDescent="0.2">
      <c r="A52">
        <v>9</v>
      </c>
      <c r="B52" s="49" t="str">
        <f>'Oferta económica'!$B$2&amp;"-"&amp;Cantidades!A52</f>
        <v>EC05298-5-9</v>
      </c>
      <c r="C52" s="45" t="str">
        <f>VLOOKUP(B52,Table1[[#All],[ID completo]:[Tipo de aparato]],5,FALSE)</f>
        <v>Inodoro</v>
      </c>
      <c r="D52" s="45" t="str">
        <f>VLOOKUP(B52,Table1[[#All],[ID completo]:[Tipo de aparato]],2,FALSE)</f>
        <v>Baño niñas (1er piso)</v>
      </c>
      <c r="E52" s="44" t="s">
        <v>17</v>
      </c>
      <c r="F52" s="45" t="str">
        <f>VLOOKUP(E52,'Oferta económica'!$B$12:$D$80,2,FALSE)</f>
        <v>u</v>
      </c>
      <c r="G52" s="45">
        <v>1</v>
      </c>
      <c r="H52" s="44" t="s">
        <v>276</v>
      </c>
    </row>
    <row r="53" spans="1:8" ht="14.25" x14ac:dyDescent="0.2">
      <c r="A53">
        <v>9</v>
      </c>
      <c r="B53" s="49" t="str">
        <f>'Oferta económica'!$B$2&amp;"-"&amp;Cantidades!A53</f>
        <v>EC05298-5-9</v>
      </c>
      <c r="C53" s="45" t="str">
        <f>VLOOKUP(B53,Table1[[#All],[ID completo]:[Tipo de aparato]],5,FALSE)</f>
        <v>Inodoro</v>
      </c>
      <c r="D53" s="45" t="str">
        <f>VLOOKUP(B53,Table1[[#All],[ID completo]:[Tipo de aparato]],2,FALSE)</f>
        <v>Baño niñas (1er piso)</v>
      </c>
      <c r="E53" s="45" t="s">
        <v>29</v>
      </c>
      <c r="F53" s="45" t="str">
        <f>VLOOKUP(E53,'Oferta económica'!$B$12:$D$80,2,FALSE)</f>
        <v>u</v>
      </c>
      <c r="G53" s="45">
        <v>1</v>
      </c>
      <c r="H53" s="44" t="s">
        <v>276</v>
      </c>
    </row>
    <row r="54" spans="1:8" ht="14.25" x14ac:dyDescent="0.2">
      <c r="A54">
        <v>9</v>
      </c>
      <c r="B54" s="49" t="str">
        <f>'Oferta económica'!$B$2&amp;"-"&amp;Cantidades!A54</f>
        <v>EC05298-5-9</v>
      </c>
      <c r="C54" s="45" t="str">
        <f>VLOOKUP(B54,Table1[[#All],[ID completo]:[Tipo de aparato]],5,FALSE)</f>
        <v>Inodoro</v>
      </c>
      <c r="D54" s="45" t="str">
        <f>VLOOKUP(B54,Table1[[#All],[ID completo]:[Tipo de aparato]],2,FALSE)</f>
        <v>Baño niñas (1er piso)</v>
      </c>
      <c r="E54" s="45" t="s">
        <v>34</v>
      </c>
      <c r="F54" s="45" t="str">
        <f>VLOOKUP(E54,'Oferta económica'!$B$12:$D$80,2,FALSE)</f>
        <v>u</v>
      </c>
      <c r="G54" s="45">
        <v>1</v>
      </c>
      <c r="H54" s="44"/>
    </row>
    <row r="55" spans="1:8" ht="14.25" x14ac:dyDescent="0.2">
      <c r="A55">
        <v>9</v>
      </c>
      <c r="B55" s="49" t="str">
        <f>'Oferta económica'!$B$2&amp;"-"&amp;Cantidades!A55</f>
        <v>EC05298-5-9</v>
      </c>
      <c r="C55" s="45" t="str">
        <f>VLOOKUP(B55,Table1[[#All],[ID completo]:[Tipo de aparato]],5,FALSE)</f>
        <v>Inodoro</v>
      </c>
      <c r="D55" s="45" t="str">
        <f>VLOOKUP(B55,Table1[[#All],[ID completo]:[Tipo de aparato]],2,FALSE)</f>
        <v>Baño niñas (1er piso)</v>
      </c>
      <c r="E55" s="45" t="s">
        <v>11</v>
      </c>
      <c r="F55" s="45" t="str">
        <f>VLOOKUP(E55,'Oferta económica'!$B$12:$D$80,2,FALSE)</f>
        <v>u</v>
      </c>
      <c r="G55" s="45">
        <v>1</v>
      </c>
      <c r="H55" s="44" t="s">
        <v>265</v>
      </c>
    </row>
    <row r="56" spans="1:8" ht="14.25" x14ac:dyDescent="0.2">
      <c r="A56">
        <v>9</v>
      </c>
      <c r="B56" s="49" t="str">
        <f>'Oferta económica'!$B$2&amp;"-"&amp;Cantidades!A56</f>
        <v>EC05298-5-9</v>
      </c>
      <c r="C56" s="45" t="str">
        <f>VLOOKUP(B56,Table1[[#All],[ID completo]:[Tipo de aparato]],5,FALSE)</f>
        <v>Inodoro</v>
      </c>
      <c r="D56" s="45" t="str">
        <f>VLOOKUP(B56,Table1[[#All],[ID completo]:[Tipo de aparato]],2,FALSE)</f>
        <v>Baño niñas (1er piso)</v>
      </c>
      <c r="E56" s="44" t="s">
        <v>14</v>
      </c>
      <c r="F56" s="45" t="str">
        <f>VLOOKUP(E56,'Oferta económica'!$B$12:$D$80,2,FALSE)</f>
        <v>m2</v>
      </c>
      <c r="G56" s="45">
        <v>1</v>
      </c>
      <c r="H56" s="44"/>
    </row>
    <row r="57" spans="1:8" ht="14.25" x14ac:dyDescent="0.2">
      <c r="A57">
        <v>9</v>
      </c>
      <c r="B57" s="49" t="str">
        <f>'Oferta económica'!$B$2&amp;"-"&amp;Cantidades!A57</f>
        <v>EC05298-5-9</v>
      </c>
      <c r="C57" s="45" t="str">
        <f>VLOOKUP(B57,Table1[[#All],[ID completo]:[Tipo de aparato]],5,FALSE)</f>
        <v>Inodoro</v>
      </c>
      <c r="D57" s="45" t="str">
        <f>VLOOKUP(B57,Table1[[#All],[ID completo]:[Tipo de aparato]],2,FALSE)</f>
        <v>Baño niñas (1er piso)</v>
      </c>
      <c r="E57" s="45" t="s">
        <v>277</v>
      </c>
      <c r="F57" s="45" t="str">
        <f>VLOOKUP(E57,'Oferta económica'!$B$12:$D$80,2,FALSE)</f>
        <v>m2</v>
      </c>
      <c r="G57" s="45">
        <f>0.2*0.2</f>
        <v>4.0000000000000008E-2</v>
      </c>
      <c r="H57" s="44" t="s">
        <v>278</v>
      </c>
    </row>
    <row r="58" spans="1:8" ht="14.25" x14ac:dyDescent="0.2">
      <c r="A58">
        <v>10</v>
      </c>
      <c r="B58" s="49" t="str">
        <f>'Oferta económica'!$B$2&amp;"-"&amp;Cantidades!A58</f>
        <v>EC05298-5-10</v>
      </c>
      <c r="C58" s="45" t="str">
        <f>VLOOKUP(B58,Table1[[#All],[ID completo]:[Tipo de aparato]],5,FALSE)</f>
        <v>Inodoro</v>
      </c>
      <c r="D58" s="45" t="str">
        <f>VLOOKUP(B58,Table1[[#All],[ID completo]:[Tipo de aparato]],2,FALSE)</f>
        <v>Baño niñas (1er piso)</v>
      </c>
      <c r="E58" s="45" t="s">
        <v>34</v>
      </c>
      <c r="F58" s="45" t="str">
        <f>VLOOKUP(E58,'Oferta económica'!$B$12:$D$80,2,FALSE)</f>
        <v>u</v>
      </c>
      <c r="G58" s="45">
        <v>1</v>
      </c>
      <c r="H58" s="44"/>
    </row>
    <row r="59" spans="1:8" ht="14.25" x14ac:dyDescent="0.2">
      <c r="A59">
        <v>10</v>
      </c>
      <c r="B59" s="49" t="str">
        <f>'Oferta económica'!$B$2&amp;"-"&amp;Cantidades!A59</f>
        <v>EC05298-5-10</v>
      </c>
      <c r="C59" s="45" t="str">
        <f>VLOOKUP(B59,Table1[[#All],[ID completo]:[Tipo de aparato]],5,FALSE)</f>
        <v>Inodoro</v>
      </c>
      <c r="D59" s="45" t="str">
        <f>VLOOKUP(B59,Table1[[#All],[ID completo]:[Tipo de aparato]],2,FALSE)</f>
        <v>Baño niñas (1er piso)</v>
      </c>
      <c r="E59" s="45" t="s">
        <v>11</v>
      </c>
      <c r="F59" s="45" t="str">
        <f>VLOOKUP(E59,'Oferta económica'!$B$12:$D$80,2,FALSE)</f>
        <v>u</v>
      </c>
      <c r="G59" s="45">
        <v>1</v>
      </c>
      <c r="H59" s="44" t="s">
        <v>265</v>
      </c>
    </row>
    <row r="60" spans="1:8" ht="14.25" x14ac:dyDescent="0.2">
      <c r="A60">
        <v>10</v>
      </c>
      <c r="B60" s="49" t="str">
        <f>'Oferta económica'!$B$2&amp;"-"&amp;Cantidades!A60</f>
        <v>EC05298-5-10</v>
      </c>
      <c r="C60" s="45" t="str">
        <f>VLOOKUP(B60,Table1[[#All],[ID completo]:[Tipo de aparato]],5,FALSE)</f>
        <v>Inodoro</v>
      </c>
      <c r="D60" s="45" t="str">
        <f>VLOOKUP(B60,Table1[[#All],[ID completo]:[Tipo de aparato]],2,FALSE)</f>
        <v>Baño niñas (1er piso)</v>
      </c>
      <c r="E60" s="44" t="s">
        <v>14</v>
      </c>
      <c r="F60" s="45" t="str">
        <f>VLOOKUP(E60,'Oferta económica'!$B$12:$D$80,2,FALSE)</f>
        <v>m2</v>
      </c>
      <c r="G60" s="45">
        <v>1</v>
      </c>
      <c r="H60" s="44"/>
    </row>
    <row r="61" spans="1:8" ht="14.25" x14ac:dyDescent="0.2">
      <c r="A61">
        <v>11</v>
      </c>
      <c r="B61" s="49" t="str">
        <f>'Oferta económica'!$B$2&amp;"-"&amp;Cantidades!A61</f>
        <v>EC05298-5-11</v>
      </c>
      <c r="C61" s="45" t="str">
        <f>VLOOKUP(B61,Table1[[#All],[ID completo]:[Tipo de aparato]],5,FALSE)</f>
        <v>Inodoro</v>
      </c>
      <c r="D61" s="45" t="str">
        <f>VLOOKUP(B61,Table1[[#All],[ID completo]:[Tipo de aparato]],2,FALSE)</f>
        <v>Baño niñas (1er piso)</v>
      </c>
      <c r="E61" s="45" t="s">
        <v>34</v>
      </c>
      <c r="F61" s="45" t="str">
        <f>VLOOKUP(E61,'Oferta económica'!$B$12:$D$80,2,FALSE)</f>
        <v>u</v>
      </c>
      <c r="G61" s="45">
        <v>1</v>
      </c>
      <c r="H61" s="44"/>
    </row>
    <row r="62" spans="1:8" ht="14.25" x14ac:dyDescent="0.2">
      <c r="A62">
        <v>11</v>
      </c>
      <c r="B62" s="49" t="str">
        <f>'Oferta económica'!$B$2&amp;"-"&amp;Cantidades!A62</f>
        <v>EC05298-5-11</v>
      </c>
      <c r="C62" s="45" t="str">
        <f>VLOOKUP(B62,Table1[[#All],[ID completo]:[Tipo de aparato]],5,FALSE)</f>
        <v>Inodoro</v>
      </c>
      <c r="D62" s="45" t="str">
        <f>VLOOKUP(B62,Table1[[#All],[ID completo]:[Tipo de aparato]],2,FALSE)</f>
        <v>Baño niñas (1er piso)</v>
      </c>
      <c r="E62" s="45" t="s">
        <v>11</v>
      </c>
      <c r="F62" s="45" t="str">
        <f>VLOOKUP(E62,'Oferta económica'!$B$12:$D$80,2,FALSE)</f>
        <v>u</v>
      </c>
      <c r="G62" s="45">
        <v>1</v>
      </c>
      <c r="H62" s="44" t="s">
        <v>265</v>
      </c>
    </row>
    <row r="63" spans="1:8" ht="14.25" x14ac:dyDescent="0.2">
      <c r="A63">
        <v>11</v>
      </c>
      <c r="B63" s="49" t="str">
        <f>'Oferta económica'!$B$2&amp;"-"&amp;Cantidades!A63</f>
        <v>EC05298-5-11</v>
      </c>
      <c r="C63" s="45" t="str">
        <f>VLOOKUP(B63,Table1[[#All],[ID completo]:[Tipo de aparato]],5,FALSE)</f>
        <v>Inodoro</v>
      </c>
      <c r="D63" s="45" t="str">
        <f>VLOOKUP(B63,Table1[[#All],[ID completo]:[Tipo de aparato]],2,FALSE)</f>
        <v>Baño niñas (1er piso)</v>
      </c>
      <c r="E63" s="44" t="s">
        <v>14</v>
      </c>
      <c r="F63" s="45" t="str">
        <f>VLOOKUP(E63,'Oferta económica'!$B$12:$D$80,2,FALSE)</f>
        <v>m2</v>
      </c>
      <c r="G63" s="45">
        <v>1</v>
      </c>
      <c r="H63" s="44"/>
    </row>
    <row r="64" spans="1:8" ht="14.25" x14ac:dyDescent="0.2">
      <c r="A64">
        <v>12</v>
      </c>
      <c r="B64" s="49" t="str">
        <f>'Oferta económica'!$B$2&amp;"-"&amp;Cantidades!A64</f>
        <v>EC05298-5-12</v>
      </c>
      <c r="C64" s="45" t="str">
        <f>VLOOKUP(B64,Table1[[#All],[ID completo]:[Tipo de aparato]],5,FALSE)</f>
        <v>Inodoro</v>
      </c>
      <c r="D64" s="45" t="str">
        <f>VLOOKUP(B64,Table1[[#All],[ID completo]:[Tipo de aparato]],2,FALSE)</f>
        <v>Baño niñas (1er piso)</v>
      </c>
      <c r="E64" s="45" t="s">
        <v>11</v>
      </c>
      <c r="F64" s="45" t="str">
        <f>VLOOKUP(E64,'Oferta económica'!$B$12:$D$80,2,FALSE)</f>
        <v>u</v>
      </c>
      <c r="G64" s="45">
        <v>1</v>
      </c>
      <c r="H64" s="44" t="s">
        <v>265</v>
      </c>
    </row>
    <row r="65" spans="1:8" ht="14.25" x14ac:dyDescent="0.2">
      <c r="A65">
        <v>12</v>
      </c>
      <c r="B65" s="49" t="str">
        <f>'Oferta económica'!$B$2&amp;"-"&amp;Cantidades!A65</f>
        <v>EC05298-5-12</v>
      </c>
      <c r="C65" s="45" t="str">
        <f>VLOOKUP(B65,Table1[[#All],[ID completo]:[Tipo de aparato]],5,FALSE)</f>
        <v>Inodoro</v>
      </c>
      <c r="D65" s="45" t="str">
        <f>VLOOKUP(B65,Table1[[#All],[ID completo]:[Tipo de aparato]],2,FALSE)</f>
        <v>Baño niñas (1er piso)</v>
      </c>
      <c r="E65" s="44" t="s">
        <v>14</v>
      </c>
      <c r="F65" s="45" t="str">
        <f>VLOOKUP(E65,'Oferta económica'!$B$12:$D$80,2,FALSE)</f>
        <v>m2</v>
      </c>
      <c r="G65" s="45">
        <v>1</v>
      </c>
      <c r="H65" s="44"/>
    </row>
    <row r="66" spans="1:8" ht="28.5" x14ac:dyDescent="0.2">
      <c r="A66">
        <v>13</v>
      </c>
      <c r="B66" s="49" t="str">
        <f>'Oferta económica'!$B$2&amp;"-"&amp;Cantidades!A66</f>
        <v>EC05298-5-13</v>
      </c>
      <c r="C66" s="45" t="str">
        <f>VLOOKUP(B66,Table1[[#All],[ID completo]:[Tipo de aparato]],5,FALSE)</f>
        <v>Urinario</v>
      </c>
      <c r="D66" s="45" t="str">
        <f>VLOOKUP(B66,Table1[[#All],[ID completo]:[Tipo de aparato]],2,FALSE)</f>
        <v>Baño niñas (1er piso)</v>
      </c>
      <c r="E66" s="45" t="s">
        <v>140</v>
      </c>
      <c r="F66" s="45" t="str">
        <f>VLOOKUP(E66,'Oferta económica'!$B$12:$D$80,2,FALSE)</f>
        <v>u</v>
      </c>
      <c r="G66" s="45">
        <v>1</v>
      </c>
      <c r="H66" s="44" t="s">
        <v>279</v>
      </c>
    </row>
    <row r="67" spans="1:8" ht="14.25" x14ac:dyDescent="0.2">
      <c r="A67">
        <v>13</v>
      </c>
      <c r="B67" s="49" t="str">
        <f>'Oferta económica'!$B$2&amp;"-"&amp;Cantidades!A67</f>
        <v>EC05298-5-13</v>
      </c>
      <c r="C67" s="45" t="str">
        <f>VLOOKUP(B67,Table1[[#All],[ID completo]:[Tipo de aparato]],5,FALSE)</f>
        <v>Urinario</v>
      </c>
      <c r="D67" s="45" t="str">
        <f>VLOOKUP(B67,Table1[[#All],[ID completo]:[Tipo de aparato]],2,FALSE)</f>
        <v>Baño niñas (1er piso)</v>
      </c>
      <c r="E67" s="44" t="s">
        <v>14</v>
      </c>
      <c r="F67" s="45" t="str">
        <f>VLOOKUP(E67,'Oferta económica'!$B$12:$D$80,2,FALSE)</f>
        <v>m2</v>
      </c>
      <c r="G67" s="45">
        <v>1</v>
      </c>
      <c r="H67" s="44"/>
    </row>
    <row r="68" spans="1:8" ht="28.5" x14ac:dyDescent="0.2">
      <c r="A68">
        <v>14</v>
      </c>
      <c r="B68" s="49" t="str">
        <f>'Oferta económica'!$B$2&amp;"-"&amp;Cantidades!A68</f>
        <v>EC05298-5-14</v>
      </c>
      <c r="C68" s="45" t="str">
        <f>VLOOKUP(B68,Table1[[#All],[ID completo]:[Tipo de aparato]],5,FALSE)</f>
        <v>Urinario</v>
      </c>
      <c r="D68" s="45" t="str">
        <f>VLOOKUP(B68,Table1[[#All],[ID completo]:[Tipo de aparato]],2,FALSE)</f>
        <v>Baño niñas (1er piso)</v>
      </c>
      <c r="E68" s="45" t="s">
        <v>140</v>
      </c>
      <c r="F68" s="45" t="str">
        <f>VLOOKUP(E68,'Oferta económica'!$B$12:$D$80,2,FALSE)</f>
        <v>u</v>
      </c>
      <c r="G68" s="45">
        <v>1</v>
      </c>
      <c r="H68" s="44" t="s">
        <v>279</v>
      </c>
    </row>
    <row r="69" spans="1:8" ht="14.25" x14ac:dyDescent="0.2">
      <c r="A69">
        <v>14</v>
      </c>
      <c r="B69" s="49" t="str">
        <f>'Oferta económica'!$B$2&amp;"-"&amp;Cantidades!A69</f>
        <v>EC05298-5-14</v>
      </c>
      <c r="C69" s="45" t="str">
        <f>VLOOKUP(B69,Table1[[#All],[ID completo]:[Tipo de aparato]],5,FALSE)</f>
        <v>Urinario</v>
      </c>
      <c r="D69" s="45" t="str">
        <f>VLOOKUP(B69,Table1[[#All],[ID completo]:[Tipo de aparato]],2,FALSE)</f>
        <v>Baño niñas (1er piso)</v>
      </c>
      <c r="E69" s="44" t="s">
        <v>14</v>
      </c>
      <c r="F69" s="45" t="str">
        <f>VLOOKUP(E69,'Oferta económica'!$B$12:$D$80,2,FALSE)</f>
        <v>m2</v>
      </c>
      <c r="G69" s="45">
        <v>1</v>
      </c>
      <c r="H69" s="44"/>
    </row>
    <row r="70" spans="1:8" ht="28.5" x14ac:dyDescent="0.2">
      <c r="A70">
        <v>15</v>
      </c>
      <c r="B70" s="49" t="str">
        <f>'Oferta económica'!$B$2&amp;"-"&amp;Cantidades!A70</f>
        <v>EC05298-5-15</v>
      </c>
      <c r="C70" s="45" t="str">
        <f>VLOOKUP(B70,Table1[[#All],[ID completo]:[Tipo de aparato]],5,FALSE)</f>
        <v>Urinario</v>
      </c>
      <c r="D70" s="45" t="str">
        <f>VLOOKUP(B70,Table1[[#All],[ID completo]:[Tipo de aparato]],2,FALSE)</f>
        <v>Baño niñas (1er piso)</v>
      </c>
      <c r="E70" s="45" t="s">
        <v>140</v>
      </c>
      <c r="F70" s="45" t="str">
        <f>VLOOKUP(E70,'Oferta económica'!$B$12:$D$80,2,FALSE)</f>
        <v>u</v>
      </c>
      <c r="G70" s="45">
        <v>1</v>
      </c>
      <c r="H70" s="44" t="s">
        <v>279</v>
      </c>
    </row>
    <row r="71" spans="1:8" ht="14.25" x14ac:dyDescent="0.2">
      <c r="A71">
        <v>15</v>
      </c>
      <c r="B71" s="49" t="str">
        <f>'Oferta económica'!$B$2&amp;"-"&amp;Cantidades!A71</f>
        <v>EC05298-5-15</v>
      </c>
      <c r="C71" s="45" t="str">
        <f>VLOOKUP(B71,Table1[[#All],[ID completo]:[Tipo de aparato]],5,FALSE)</f>
        <v>Urinario</v>
      </c>
      <c r="D71" s="45" t="str">
        <f>VLOOKUP(B71,Table1[[#All],[ID completo]:[Tipo de aparato]],2,FALSE)</f>
        <v>Baño niñas (1er piso)</v>
      </c>
      <c r="E71" s="44" t="s">
        <v>14</v>
      </c>
      <c r="F71" s="45" t="str">
        <f>VLOOKUP(E71,'Oferta económica'!$B$12:$D$80,2,FALSE)</f>
        <v>m2</v>
      </c>
      <c r="G71" s="45">
        <v>1</v>
      </c>
      <c r="H71" s="44"/>
    </row>
    <row r="72" spans="1:8" ht="14.25" x14ac:dyDescent="0.2">
      <c r="A72">
        <v>16</v>
      </c>
      <c r="B72" s="49" t="str">
        <f>'Oferta económica'!$B$2&amp;"-"&amp;Cantidades!A72</f>
        <v>EC05298-5-16</v>
      </c>
      <c r="C72" s="45" t="str">
        <f>VLOOKUP(B72,Table1[[#All],[ID completo]:[Tipo de aparato]],5,FALSE)</f>
        <v>Lavamanos</v>
      </c>
      <c r="D72" s="45" t="str">
        <f>VLOOKUP(B72,Table1[[#All],[ID completo]:[Tipo de aparato]],2,FALSE)</f>
        <v>Baño niñas (1er piso)</v>
      </c>
      <c r="E72" s="44" t="s">
        <v>61</v>
      </c>
      <c r="F72" s="45" t="str">
        <f>VLOOKUP(E72,'Oferta económica'!$B$12:$D$80,2,FALSE)</f>
        <v>u</v>
      </c>
      <c r="G72" s="45">
        <v>1</v>
      </c>
      <c r="H72" s="44"/>
    </row>
    <row r="73" spans="1:8" ht="28.5" x14ac:dyDescent="0.2">
      <c r="A73">
        <v>16</v>
      </c>
      <c r="B73" s="49" t="str">
        <f>'Oferta económica'!$B$2&amp;"-"&amp;Cantidades!A73</f>
        <v>EC05298-5-16</v>
      </c>
      <c r="C73" s="45" t="str">
        <f>VLOOKUP(B73,Table1[[#All],[ID completo]:[Tipo de aparato]],5,FALSE)</f>
        <v>Lavamanos</v>
      </c>
      <c r="D73" s="45" t="str">
        <f>VLOOKUP(B73,Table1[[#All],[ID completo]:[Tipo de aparato]],2,FALSE)</f>
        <v>Baño niñas (1er piso)</v>
      </c>
      <c r="E73" s="44" t="s">
        <v>14</v>
      </c>
      <c r="F73" s="45" t="str">
        <f>VLOOKUP(E73,'Oferta económica'!$B$12:$D$80,2,FALSE)</f>
        <v>m2</v>
      </c>
      <c r="G73" s="45">
        <v>4</v>
      </c>
      <c r="H73" s="44" t="s">
        <v>280</v>
      </c>
    </row>
    <row r="74" spans="1:8" ht="14.25" x14ac:dyDescent="0.2">
      <c r="A74">
        <v>17</v>
      </c>
      <c r="B74" s="49" t="str">
        <f>'Oferta económica'!$B$2&amp;"-"&amp;Cantidades!A74</f>
        <v>EC05298-5-17</v>
      </c>
      <c r="C74" s="45" t="str">
        <f>VLOOKUP(B74,Table1[[#All],[ID completo]:[Tipo de aparato]],5,FALSE)</f>
        <v>Inodoro</v>
      </c>
      <c r="D74" s="45" t="str">
        <f>VLOOKUP(B74,Table1[[#All],[ID completo]:[Tipo de aparato]],2,FALSE)</f>
        <v>Baño bar</v>
      </c>
      <c r="E74" s="44" t="s">
        <v>17</v>
      </c>
      <c r="F74" s="45" t="str">
        <f>VLOOKUP(E74,'Oferta económica'!$B$12:$D$80,2,FALSE)</f>
        <v>u</v>
      </c>
      <c r="G74" s="45">
        <v>1</v>
      </c>
      <c r="H74" s="44" t="s">
        <v>276</v>
      </c>
    </row>
    <row r="75" spans="1:8" ht="14.25" x14ac:dyDescent="0.2">
      <c r="A75">
        <v>17</v>
      </c>
      <c r="B75" s="49" t="str">
        <f>'Oferta económica'!$B$2&amp;"-"&amp;Cantidades!A75</f>
        <v>EC05298-5-17</v>
      </c>
      <c r="C75" s="45" t="str">
        <f>VLOOKUP(B75,Table1[[#All],[ID completo]:[Tipo de aparato]],5,FALSE)</f>
        <v>Inodoro</v>
      </c>
      <c r="D75" s="45" t="str">
        <f>VLOOKUP(B75,Table1[[#All],[ID completo]:[Tipo de aparato]],2,FALSE)</f>
        <v>Baño bar</v>
      </c>
      <c r="E75" s="45" t="s">
        <v>29</v>
      </c>
      <c r="F75" s="45" t="str">
        <f>VLOOKUP(E75,'Oferta económica'!$B$12:$D$80,2,FALSE)</f>
        <v>u</v>
      </c>
      <c r="G75" s="45">
        <v>1</v>
      </c>
      <c r="H75" s="44" t="s">
        <v>276</v>
      </c>
    </row>
    <row r="76" spans="1:8" ht="14.25" x14ac:dyDescent="0.2">
      <c r="A76">
        <v>17</v>
      </c>
      <c r="B76" s="49" t="str">
        <f>'Oferta económica'!$B$2&amp;"-"&amp;Cantidades!A76</f>
        <v>EC05298-5-17</v>
      </c>
      <c r="C76" s="45" t="str">
        <f>VLOOKUP(B76,Table1[[#All],[ID completo]:[Tipo de aparato]],5,FALSE)</f>
        <v>Inodoro</v>
      </c>
      <c r="D76" s="45" t="str">
        <f>VLOOKUP(B76,Table1[[#All],[ID completo]:[Tipo de aparato]],2,FALSE)</f>
        <v>Baño bar</v>
      </c>
      <c r="E76" s="45" t="s">
        <v>11</v>
      </c>
      <c r="F76" s="45" t="str">
        <f>VLOOKUP(E76,'Oferta económica'!$B$12:$D$80,2,FALSE)</f>
        <v>u</v>
      </c>
      <c r="G76" s="45">
        <v>1</v>
      </c>
      <c r="H76" s="44" t="s">
        <v>265</v>
      </c>
    </row>
    <row r="77" spans="1:8" ht="14.25" x14ac:dyDescent="0.2">
      <c r="A77">
        <v>17</v>
      </c>
      <c r="B77" s="49" t="str">
        <f>'Oferta económica'!$B$2&amp;"-"&amp;Cantidades!A77</f>
        <v>EC05298-5-17</v>
      </c>
      <c r="C77" s="45" t="str">
        <f>VLOOKUP(B77,Table1[[#All],[ID completo]:[Tipo de aparato]],5,FALSE)</f>
        <v>Inodoro</v>
      </c>
      <c r="D77" s="45" t="str">
        <f>VLOOKUP(B77,Table1[[#All],[ID completo]:[Tipo de aparato]],2,FALSE)</f>
        <v>Baño bar</v>
      </c>
      <c r="E77" s="44" t="s">
        <v>14</v>
      </c>
      <c r="F77" s="45" t="str">
        <f>VLOOKUP(E77,'Oferta económica'!$B$12:$D$80,2,FALSE)</f>
        <v>m2</v>
      </c>
      <c r="G77" s="45">
        <v>1</v>
      </c>
      <c r="H77" s="44"/>
    </row>
    <row r="78" spans="1:8" ht="14.25" x14ac:dyDescent="0.2">
      <c r="A78">
        <v>18</v>
      </c>
      <c r="B78" s="49" t="str">
        <f>'Oferta económica'!$B$2&amp;"-"&amp;Cantidades!A78</f>
        <v>EC05298-5-18</v>
      </c>
      <c r="C78" s="45" t="str">
        <f>VLOOKUP(B78,Table1[[#All],[ID completo]:[Tipo de aparato]],5,FALSE)</f>
        <v>Inodoro</v>
      </c>
      <c r="D78" s="45" t="str">
        <f>VLOOKUP(B78,Table1[[#All],[ID completo]:[Tipo de aparato]],2,FALSE)</f>
        <v>Baño bar</v>
      </c>
      <c r="E78" s="45" t="s">
        <v>11</v>
      </c>
      <c r="F78" s="45" t="str">
        <f>VLOOKUP(E78,'Oferta económica'!$B$12:$D$80,2,FALSE)</f>
        <v>u</v>
      </c>
      <c r="G78" s="45">
        <v>1</v>
      </c>
      <c r="H78" s="44" t="s">
        <v>265</v>
      </c>
    </row>
    <row r="79" spans="1:8" ht="14.25" x14ac:dyDescent="0.2">
      <c r="A79">
        <v>18</v>
      </c>
      <c r="B79" s="49" t="str">
        <f>'Oferta económica'!$B$2&amp;"-"&amp;Cantidades!A79</f>
        <v>EC05298-5-18</v>
      </c>
      <c r="C79" s="45" t="str">
        <f>VLOOKUP(B79,Table1[[#All],[ID completo]:[Tipo de aparato]],5,FALSE)</f>
        <v>Inodoro</v>
      </c>
      <c r="D79" s="45" t="str">
        <f>VLOOKUP(B79,Table1[[#All],[ID completo]:[Tipo de aparato]],2,FALSE)</f>
        <v>Baño bar</v>
      </c>
      <c r="E79" s="44" t="s">
        <v>21</v>
      </c>
      <c r="F79" s="45" t="str">
        <f>VLOOKUP(E79,'Oferta económica'!$B$12:$D$80,2,FALSE)</f>
        <v>u</v>
      </c>
      <c r="G79" s="45">
        <v>1</v>
      </c>
      <c r="H79" s="44"/>
    </row>
    <row r="80" spans="1:8" ht="14.25" x14ac:dyDescent="0.2">
      <c r="A80">
        <v>18</v>
      </c>
      <c r="B80" s="49" t="str">
        <f>'Oferta económica'!$B$2&amp;"-"&amp;Cantidades!A80</f>
        <v>EC05298-5-18</v>
      </c>
      <c r="C80" s="45" t="str">
        <f>VLOOKUP(B80,Table1[[#All],[ID completo]:[Tipo de aparato]],5,FALSE)</f>
        <v>Inodoro</v>
      </c>
      <c r="D80" s="45" t="str">
        <f>VLOOKUP(B80,Table1[[#All],[ID completo]:[Tipo de aparato]],2,FALSE)</f>
        <v>Baño bar</v>
      </c>
      <c r="E80" s="44" t="s">
        <v>19</v>
      </c>
      <c r="F80" s="45" t="str">
        <f>VLOOKUP(E80,'Oferta económica'!$B$12:$D$80,2,FALSE)</f>
        <v>u</v>
      </c>
      <c r="G80" s="45">
        <v>1</v>
      </c>
    </row>
    <row r="81" spans="1:8" ht="14.25" x14ac:dyDescent="0.2">
      <c r="A81">
        <v>18</v>
      </c>
      <c r="B81" s="49" t="str">
        <f>'Oferta económica'!$B$2&amp;"-"&amp;Cantidades!A81</f>
        <v>EC05298-5-18</v>
      </c>
      <c r="C81" s="45" t="str">
        <f>VLOOKUP(B81,Table1[[#All],[ID completo]:[Tipo de aparato]],5,FALSE)</f>
        <v>Inodoro</v>
      </c>
      <c r="D81" s="45" t="str">
        <f>VLOOKUP(B81,Table1[[#All],[ID completo]:[Tipo de aparato]],2,FALSE)</f>
        <v>Baño bar</v>
      </c>
      <c r="E81" s="44" t="s">
        <v>14</v>
      </c>
      <c r="F81" s="45" t="str">
        <f>VLOOKUP(E81,'Oferta económica'!$B$12:$D$80,2,FALSE)</f>
        <v>m2</v>
      </c>
      <c r="G81" s="45">
        <v>1</v>
      </c>
    </row>
    <row r="82" spans="1:8" ht="14.25" x14ac:dyDescent="0.2">
      <c r="A82">
        <v>19</v>
      </c>
      <c r="B82" s="49" t="str">
        <f>'Oferta económica'!$B$2&amp;"-"&amp;Cantidades!A82</f>
        <v>EC05298-5-19</v>
      </c>
      <c r="C82" s="45" t="str">
        <f>VLOOKUP(B82,Table1[[#All],[ID completo]:[Tipo de aparato]],5,FALSE)</f>
        <v>Inodoro</v>
      </c>
      <c r="D82" s="45" t="str">
        <f>VLOOKUP(B82,Table1[[#All],[ID completo]:[Tipo de aparato]],2,FALSE)</f>
        <v>Baño bar</v>
      </c>
      <c r="E82" s="45" t="s">
        <v>11</v>
      </c>
      <c r="F82" s="45" t="str">
        <f>VLOOKUP(E82,'Oferta económica'!$B$12:$D$80,2,FALSE)</f>
        <v>u</v>
      </c>
      <c r="G82" s="45">
        <v>1</v>
      </c>
    </row>
    <row r="83" spans="1:8" ht="14.25" x14ac:dyDescent="0.2">
      <c r="A83">
        <v>19</v>
      </c>
      <c r="B83" s="49" t="str">
        <f>'Oferta económica'!$B$2&amp;"-"&amp;Cantidades!A83</f>
        <v>EC05298-5-19</v>
      </c>
      <c r="C83" s="45" t="str">
        <f>VLOOKUP(B83,Table1[[#All],[ID completo]:[Tipo de aparato]],5,FALSE)</f>
        <v>Inodoro</v>
      </c>
      <c r="D83" s="45" t="str">
        <f>VLOOKUP(B83,Table1[[#All],[ID completo]:[Tipo de aparato]],2,FALSE)</f>
        <v>Baño bar</v>
      </c>
      <c r="E83" s="44" t="s">
        <v>34</v>
      </c>
      <c r="F83" s="45" t="str">
        <f>VLOOKUP(E83,'Oferta económica'!$B$12:$D$80,2,FALSE)</f>
        <v>u</v>
      </c>
      <c r="G83" s="45">
        <v>1</v>
      </c>
    </row>
    <row r="84" spans="1:8" ht="14.25" x14ac:dyDescent="0.2">
      <c r="A84">
        <v>19</v>
      </c>
      <c r="B84" s="49" t="str">
        <f>'Oferta económica'!$B$2&amp;"-"&amp;Cantidades!A84</f>
        <v>EC05298-5-19</v>
      </c>
      <c r="C84" s="45" t="str">
        <f>VLOOKUP(B84,Table1[[#All],[ID completo]:[Tipo de aparato]],5,FALSE)</f>
        <v>Inodoro</v>
      </c>
      <c r="D84" s="45" t="str">
        <f>VLOOKUP(B84,Table1[[#All],[ID completo]:[Tipo de aparato]],2,FALSE)</f>
        <v>Baño bar</v>
      </c>
      <c r="E84" s="44" t="s">
        <v>14</v>
      </c>
      <c r="F84" s="45" t="str">
        <f>VLOOKUP(E84,'Oferta económica'!$B$12:$D$80,2,FALSE)</f>
        <v>m2</v>
      </c>
      <c r="G84" s="45">
        <v>1</v>
      </c>
    </row>
    <row r="85" spans="1:8" ht="14.25" x14ac:dyDescent="0.2">
      <c r="A85">
        <v>20</v>
      </c>
      <c r="B85" s="49" t="str">
        <f>'Oferta económica'!$B$2&amp;"-"&amp;Cantidades!A85</f>
        <v>EC05298-5-20</v>
      </c>
      <c r="C85" s="45" t="str">
        <f>VLOOKUP(B85,Table1[[#All],[ID completo]:[Tipo de aparato]],5,FALSE)</f>
        <v>Inodoro</v>
      </c>
      <c r="D85" s="45" t="str">
        <f>VLOOKUP(B85,Table1[[#All],[ID completo]:[Tipo de aparato]],2,FALSE)</f>
        <v>Baño bar</v>
      </c>
      <c r="E85" s="45" t="s">
        <v>11</v>
      </c>
      <c r="F85" s="45" t="str">
        <f>VLOOKUP(E85,'Oferta económica'!$B$12:$D$80,2,FALSE)</f>
        <v>u</v>
      </c>
      <c r="G85" s="45">
        <v>1</v>
      </c>
      <c r="H85" s="44" t="s">
        <v>265</v>
      </c>
    </row>
    <row r="86" spans="1:8" ht="14.25" x14ac:dyDescent="0.2">
      <c r="A86">
        <v>20</v>
      </c>
      <c r="B86" s="49" t="str">
        <f>'Oferta económica'!$B$2&amp;"-"&amp;Cantidades!A86</f>
        <v>EC05298-5-20</v>
      </c>
      <c r="C86" s="45" t="str">
        <f>VLOOKUP(B86,Table1[[#All],[ID completo]:[Tipo de aparato]],5,FALSE)</f>
        <v>Inodoro</v>
      </c>
      <c r="D86" s="45" t="str">
        <f>VLOOKUP(B86,Table1[[#All],[ID completo]:[Tipo de aparato]],2,FALSE)</f>
        <v>Baño bar</v>
      </c>
      <c r="E86" s="44" t="s">
        <v>34</v>
      </c>
      <c r="F86" s="45" t="str">
        <f>VLOOKUP(E86,'Oferta económica'!$B$12:$D$80,2,FALSE)</f>
        <v>u</v>
      </c>
      <c r="G86" s="45">
        <v>1</v>
      </c>
      <c r="H86" s="44"/>
    </row>
    <row r="87" spans="1:8" ht="14.25" x14ac:dyDescent="0.2">
      <c r="A87">
        <v>20</v>
      </c>
      <c r="B87" s="49" t="str">
        <f>'Oferta económica'!$B$2&amp;"-"&amp;Cantidades!A87</f>
        <v>EC05298-5-20</v>
      </c>
      <c r="C87" s="45" t="str">
        <f>VLOOKUP(B87,Table1[[#All],[ID completo]:[Tipo de aparato]],5,FALSE)</f>
        <v>Inodoro</v>
      </c>
      <c r="D87" s="45" t="str">
        <f>VLOOKUP(B87,Table1[[#All],[ID completo]:[Tipo de aparato]],2,FALSE)</f>
        <v>Baño bar</v>
      </c>
      <c r="E87" s="44" t="s">
        <v>19</v>
      </c>
      <c r="F87" s="45" t="str">
        <f>VLOOKUP(E87,'Oferta económica'!$B$12:$D$80,2,FALSE)</f>
        <v>u</v>
      </c>
      <c r="G87" s="45">
        <v>1</v>
      </c>
    </row>
    <row r="88" spans="1:8" ht="14.25" x14ac:dyDescent="0.2">
      <c r="A88">
        <v>20</v>
      </c>
      <c r="B88" s="49" t="str">
        <f>'Oferta económica'!$B$2&amp;"-"&amp;Cantidades!A88</f>
        <v>EC05298-5-20</v>
      </c>
      <c r="C88" s="45" t="str">
        <f>VLOOKUP(B88,Table1[[#All],[ID completo]:[Tipo de aparato]],5,FALSE)</f>
        <v>Inodoro</v>
      </c>
      <c r="D88" s="45" t="str">
        <f>VLOOKUP(B88,Table1[[#All],[ID completo]:[Tipo de aparato]],2,FALSE)</f>
        <v>Baño bar</v>
      </c>
      <c r="E88" s="44" t="s">
        <v>14</v>
      </c>
      <c r="F88" s="45" t="str">
        <f>VLOOKUP(E88,'Oferta económica'!$B$12:$D$80,2,FALSE)</f>
        <v>m2</v>
      </c>
      <c r="G88" s="45">
        <v>1</v>
      </c>
    </row>
    <row r="89" spans="1:8" ht="14.25" x14ac:dyDescent="0.2">
      <c r="A89">
        <v>21</v>
      </c>
      <c r="B89" s="49" t="str">
        <f>'Oferta económica'!$B$2&amp;"-"&amp;Cantidades!A89</f>
        <v>EC05298-5-21</v>
      </c>
      <c r="C89" s="45" t="str">
        <f>VLOOKUP(B89,Table1[[#All],[ID completo]:[Tipo de aparato]],5,FALSE)</f>
        <v>Lavamanos</v>
      </c>
      <c r="D89" s="45" t="str">
        <f>VLOOKUP(B89,Table1[[#All],[ID completo]:[Tipo de aparato]],2,FALSE)</f>
        <v>Baño bar</v>
      </c>
      <c r="E89" s="44" t="s">
        <v>61</v>
      </c>
      <c r="F89" s="45" t="str">
        <f>VLOOKUP(E89,'Oferta económica'!$B$12:$D$80,2,FALSE)</f>
        <v>u</v>
      </c>
      <c r="G89" s="45">
        <v>2</v>
      </c>
      <c r="H89" s="44" t="s">
        <v>281</v>
      </c>
    </row>
    <row r="90" spans="1:8" ht="14.25" x14ac:dyDescent="0.2">
      <c r="A90" s="43" t="s">
        <v>284</v>
      </c>
      <c r="B90" s="49" t="str">
        <f>'Oferta económica'!$B$2&amp;"-"&amp;Cantidades!A90</f>
        <v>EC05298-5-s/n</v>
      </c>
      <c r="C90" s="45" t="e">
        <f>VLOOKUP(B90,Table1[[#All],[ID completo]:[Tipo de aparato]],5,FALSE)</f>
        <v>#N/A</v>
      </c>
      <c r="D90" s="45" t="e">
        <f>VLOOKUP(B90,Table1[[#All],[ID completo]:[Tipo de aparato]],2,FALSE)</f>
        <v>#N/A</v>
      </c>
      <c r="E90" s="44" t="s">
        <v>27</v>
      </c>
      <c r="F90" s="45" t="str">
        <f>VLOOKUP(E90,'Oferta económica'!$B$12:$D$80,2,FALSE)</f>
        <v>pto</v>
      </c>
      <c r="G90" s="45">
        <v>1</v>
      </c>
      <c r="H90" s="44" t="s">
        <v>282</v>
      </c>
    </row>
    <row r="91" spans="1:8" ht="28.5" x14ac:dyDescent="0.2">
      <c r="A91" s="43" t="s">
        <v>284</v>
      </c>
      <c r="B91" s="49" t="str">
        <f>'Oferta económica'!$B$2&amp;"-"&amp;Cantidades!A91</f>
        <v>EC05298-5-s/n</v>
      </c>
      <c r="C91" s="45" t="e">
        <f>VLOOKUP(B91,Table1[[#All],[ID completo]:[Tipo de aparato]],5,FALSE)</f>
        <v>#N/A</v>
      </c>
      <c r="D91" s="45" t="e">
        <f>VLOOKUP(B91,Table1[[#All],[ID completo]:[Tipo de aparato]],2,FALSE)</f>
        <v>#N/A</v>
      </c>
      <c r="E91" s="44" t="s">
        <v>22</v>
      </c>
      <c r="F91" s="45" t="str">
        <f>VLOOKUP(E91,'Oferta económica'!$B$12:$D$80,2,FALSE)</f>
        <v>u</v>
      </c>
      <c r="G91" s="45">
        <v>1</v>
      </c>
      <c r="H91" s="44" t="s">
        <v>283</v>
      </c>
    </row>
    <row r="92" spans="1:8" ht="14.25" x14ac:dyDescent="0.2">
      <c r="A92" s="43" t="s">
        <v>284</v>
      </c>
      <c r="B92" s="49" t="str">
        <f>'Oferta económica'!$B$2&amp;"-"&amp;Cantidades!A92</f>
        <v>EC05298-5-s/n</v>
      </c>
      <c r="C92" s="45" t="e">
        <f>VLOOKUP(B92,Table1[[#All],[ID completo]:[Tipo de aparato]],5,FALSE)</f>
        <v>#N/A</v>
      </c>
      <c r="D92" s="45" t="e">
        <f>VLOOKUP(B92,Table1[[#All],[ID completo]:[Tipo de aparato]],2,FALSE)</f>
        <v>#N/A</v>
      </c>
      <c r="E92" s="44" t="s">
        <v>61</v>
      </c>
      <c r="F92" s="45" t="str">
        <f>VLOOKUP(E92,'Oferta económica'!$B$12:$D$80,2,FALSE)</f>
        <v>u</v>
      </c>
      <c r="G92" s="45">
        <v>1</v>
      </c>
      <c r="H92" s="44"/>
    </row>
    <row r="93" spans="1:8" ht="14.25" x14ac:dyDescent="0.2">
      <c r="A93">
        <v>22</v>
      </c>
      <c r="B93" s="49" t="str">
        <f>'Oferta económica'!$B$2&amp;"-"&amp;Cantidades!A93</f>
        <v>EC05298-5-22</v>
      </c>
      <c r="C93" s="45" t="str">
        <f>VLOOKUP(B93,Table1[[#All],[ID completo]:[Tipo de aparato]],5,FALSE)</f>
        <v>Inodoro</v>
      </c>
      <c r="D93" s="45" t="str">
        <f>VLOOKUP(B93,Table1[[#All],[ID completo]:[Tipo de aparato]],2,FALSE)</f>
        <v>Aula inicial 2</v>
      </c>
      <c r="E93" s="44" t="s">
        <v>37</v>
      </c>
      <c r="F93" s="45" t="str">
        <f>VLOOKUP(E93,'Oferta económica'!$B$12:$D$80,2,FALSE)</f>
        <v>u</v>
      </c>
      <c r="G93" s="45">
        <v>1</v>
      </c>
    </row>
    <row r="94" spans="1:8" ht="28.5" x14ac:dyDescent="0.2">
      <c r="A94">
        <v>23</v>
      </c>
      <c r="B94" s="49" t="str">
        <f>'Oferta económica'!$B$2&amp;"-"&amp;Cantidades!A94</f>
        <v>EC05298-5-23</v>
      </c>
      <c r="C94" s="45" t="str">
        <f>VLOOKUP(B94,Table1[[#All],[ID completo]:[Tipo de aparato]],5,FALSE)</f>
        <v>Lavamanos</v>
      </c>
      <c r="D94" s="45" t="str">
        <f>VLOOKUP(B94,Table1[[#All],[ID completo]:[Tipo de aparato]],2,FALSE)</f>
        <v>Aula inicial 2</v>
      </c>
      <c r="E94" s="44" t="s">
        <v>14</v>
      </c>
      <c r="F94" s="45" t="str">
        <f>VLOOKUP(E94,'Oferta económica'!$B$12:$D$80,2,FALSE)</f>
        <v>m2</v>
      </c>
      <c r="G94" s="45">
        <v>1</v>
      </c>
      <c r="H94" s="44" t="s">
        <v>285</v>
      </c>
    </row>
    <row r="95" spans="1:8" ht="14.25" x14ac:dyDescent="0.2">
      <c r="A95">
        <v>23</v>
      </c>
      <c r="B95" s="49" t="str">
        <f>'Oferta económica'!$B$2&amp;"-"&amp;Cantidades!A95</f>
        <v>EC05298-5-23</v>
      </c>
      <c r="C95" s="45" t="str">
        <f>VLOOKUP(B95,Table1[[#All],[ID completo]:[Tipo de aparato]],5,FALSE)</f>
        <v>Lavamanos</v>
      </c>
      <c r="D95" s="45" t="str">
        <f>VLOOKUP(B95,Table1[[#All],[ID completo]:[Tipo de aparato]],2,FALSE)</f>
        <v>Aula inicial 2</v>
      </c>
      <c r="E95" s="45" t="s">
        <v>63</v>
      </c>
      <c r="F95" s="45" t="str">
        <f>VLOOKUP(E95,'Oferta económica'!$B$12:$D$80,2,FALSE)</f>
        <v>u</v>
      </c>
      <c r="G95" s="45">
        <v>1</v>
      </c>
      <c r="H95" s="44"/>
    </row>
    <row r="96" spans="1:8" ht="14.25" x14ac:dyDescent="0.2">
      <c r="A96">
        <v>23</v>
      </c>
      <c r="B96" s="49" t="str">
        <f>'Oferta económica'!$B$2&amp;"-"&amp;Cantidades!A96</f>
        <v>EC05298-5-23</v>
      </c>
      <c r="C96" s="45" t="str">
        <f>VLOOKUP(B96,Table1[[#All],[ID completo]:[Tipo de aparato]],5,FALSE)</f>
        <v>Lavamanos</v>
      </c>
      <c r="D96" s="45" t="str">
        <f>VLOOKUP(B96,Table1[[#All],[ID completo]:[Tipo de aparato]],2,FALSE)</f>
        <v>Aula inicial 2</v>
      </c>
      <c r="E96" s="44" t="s">
        <v>61</v>
      </c>
      <c r="F96" s="45" t="str">
        <f>VLOOKUP(E96,'Oferta económica'!$B$12:$D$80,2,FALSE)</f>
        <v>u</v>
      </c>
      <c r="G96" s="45">
        <v>1</v>
      </c>
    </row>
    <row r="97" spans="1:8" ht="42.75" x14ac:dyDescent="0.2">
      <c r="A97">
        <v>37</v>
      </c>
      <c r="B97" s="49" t="str">
        <f>'Oferta económica'!$B$2&amp;"-"&amp;Cantidades!A97</f>
        <v>EC05298-5-37</v>
      </c>
      <c r="C97" s="45" t="str">
        <f>VLOOKUP(B97,Table1[[#All],[ID completo]:[Tipo de aparato]],5,FALSE)</f>
        <v>Ducha</v>
      </c>
      <c r="D97" s="45" t="str">
        <f>VLOOKUP(B97,Table1[[#All],[ID completo]:[Tipo de aparato]],2,FALSE)</f>
        <v>Aula inicial 2</v>
      </c>
      <c r="E97" s="44" t="s">
        <v>288</v>
      </c>
      <c r="F97" s="45" t="str">
        <f>VLOOKUP(E97,'Oferta económica'!$B$12:$D$80,2,FALSE)</f>
        <v>m</v>
      </c>
      <c r="G97" s="45">
        <v>1.2</v>
      </c>
      <c r="H97" s="44" t="s">
        <v>289</v>
      </c>
    </row>
    <row r="98" spans="1:8" ht="28.5" x14ac:dyDescent="0.2">
      <c r="A98">
        <v>37</v>
      </c>
      <c r="B98" s="49" t="str">
        <f>'Oferta económica'!$B$2&amp;"-"&amp;Cantidades!A98</f>
        <v>EC05298-5-37</v>
      </c>
      <c r="C98" s="45" t="str">
        <f>VLOOKUP(B98,Table1[[#All],[ID completo]:[Tipo de aparato]],5,FALSE)</f>
        <v>Ducha</v>
      </c>
      <c r="D98" s="45" t="str">
        <f>VLOOKUP(B98,Table1[[#All],[ID completo]:[Tipo de aparato]],2,FALSE)</f>
        <v>Aula inicial 2</v>
      </c>
      <c r="E98" s="44" t="s">
        <v>59</v>
      </c>
      <c r="F98" s="45" t="str">
        <f>VLOOKUP(E98,'Oferta económica'!$B$12:$D$80,2,FALSE)</f>
        <v>u</v>
      </c>
      <c r="G98" s="45">
        <v>1</v>
      </c>
      <c r="H98" s="44" t="s">
        <v>290</v>
      </c>
    </row>
    <row r="99" spans="1:8" ht="14.25" x14ac:dyDescent="0.2">
      <c r="A99">
        <v>37</v>
      </c>
      <c r="B99" s="49" t="str">
        <f>'Oferta económica'!$B$2&amp;"-"&amp;Cantidades!A99</f>
        <v>EC05298-5-37</v>
      </c>
      <c r="C99" s="45" t="str">
        <f>VLOOKUP(B99,Table1[[#All],[ID completo]:[Tipo de aparato]],5,FALSE)</f>
        <v>Ducha</v>
      </c>
      <c r="D99" s="45" t="str">
        <f>VLOOKUP(B99,Table1[[#All],[ID completo]:[Tipo de aparato]],2,FALSE)</f>
        <v>Aula inicial 2</v>
      </c>
      <c r="E99" s="44" t="s">
        <v>14</v>
      </c>
      <c r="F99" s="45" t="str">
        <f>VLOOKUP(E99,'Oferta económica'!$B$12:$D$80,2,FALSE)</f>
        <v>m2</v>
      </c>
      <c r="G99" s="45">
        <v>1</v>
      </c>
    </row>
    <row r="100" spans="1:8" ht="14.25" x14ac:dyDescent="0.2">
      <c r="A100">
        <v>24</v>
      </c>
      <c r="B100" s="49" t="str">
        <f>'Oferta económica'!$B$2&amp;"-"&amp;Cantidades!A100</f>
        <v>EC05298-5-24</v>
      </c>
      <c r="C100" s="45" t="str">
        <f>VLOOKUP(B100,Table1[[#All],[ID completo]:[Tipo de aparato]],5,FALSE)</f>
        <v>Inodoro</v>
      </c>
      <c r="D100" s="45" t="str">
        <f>VLOOKUP(B100,Table1[[#All],[ID completo]:[Tipo de aparato]],2,FALSE)</f>
        <v>Aula inicial 1</v>
      </c>
      <c r="E100" s="44" t="s">
        <v>37</v>
      </c>
      <c r="F100" s="45" t="str">
        <f>VLOOKUP(E100,'Oferta económica'!$B$12:$D$80,2,FALSE)</f>
        <v>u</v>
      </c>
      <c r="G100" s="45">
        <v>1</v>
      </c>
    </row>
    <row r="101" spans="1:8" ht="14.25" x14ac:dyDescent="0.2">
      <c r="A101">
        <v>24</v>
      </c>
      <c r="B101" s="49" t="str">
        <f>'Oferta económica'!$B$2&amp;"-"&amp;Cantidades!A101</f>
        <v>EC05298-5-24</v>
      </c>
      <c r="C101" s="45" t="str">
        <f>VLOOKUP(B101,Table1[[#All],[ID completo]:[Tipo de aparato]],5,FALSE)</f>
        <v>Inodoro</v>
      </c>
      <c r="D101" s="45" t="str">
        <f>VLOOKUP(B101,Table1[[#All],[ID completo]:[Tipo de aparato]],2,FALSE)</f>
        <v>Aula inicial 1</v>
      </c>
      <c r="E101" s="44" t="s">
        <v>35</v>
      </c>
      <c r="F101" s="45" t="str">
        <f>VLOOKUP(E101,'Oferta económica'!$B$12:$D$80,2,FALSE)</f>
        <v>u</v>
      </c>
      <c r="G101" s="45">
        <v>1</v>
      </c>
      <c r="H101" s="44"/>
    </row>
    <row r="102" spans="1:8" ht="14.25" x14ac:dyDescent="0.2">
      <c r="A102">
        <v>24</v>
      </c>
      <c r="B102" s="49" t="str">
        <f>'Oferta económica'!$B$2&amp;"-"&amp;Cantidades!A102</f>
        <v>EC05298-5-24</v>
      </c>
      <c r="C102" s="45" t="str">
        <f>VLOOKUP(B102,Table1[[#All],[ID completo]:[Tipo de aparato]],5,FALSE)</f>
        <v>Inodoro</v>
      </c>
      <c r="D102" s="45" t="str">
        <f>VLOOKUP(B102,Table1[[#All],[ID completo]:[Tipo de aparato]],2,FALSE)</f>
        <v>Aula inicial 1</v>
      </c>
      <c r="E102" s="44" t="s">
        <v>64</v>
      </c>
      <c r="F102" s="45" t="str">
        <f>VLOOKUP(E102,'Oferta económica'!$B$12:$D$80,2,FALSE)</f>
        <v>u</v>
      </c>
      <c r="G102" s="45">
        <v>1</v>
      </c>
      <c r="H102" s="44"/>
    </row>
    <row r="103" spans="1:8" ht="14.25" x14ac:dyDescent="0.2">
      <c r="A103">
        <v>24</v>
      </c>
      <c r="B103" s="49" t="str">
        <f>'Oferta económica'!$B$2&amp;"-"&amp;Cantidades!A103</f>
        <v>EC05298-5-24</v>
      </c>
      <c r="C103" s="45" t="str">
        <f>VLOOKUP(B103,Table1[[#All],[ID completo]:[Tipo de aparato]],5,FALSE)</f>
        <v>Inodoro</v>
      </c>
      <c r="D103" s="45" t="str">
        <f>VLOOKUP(B103,Table1[[#All],[ID completo]:[Tipo de aparato]],2,FALSE)</f>
        <v>Aula inicial 1</v>
      </c>
      <c r="E103" s="44" t="s">
        <v>14</v>
      </c>
      <c r="F103" s="45" t="str">
        <f>VLOOKUP(E103,'Oferta económica'!$B$12:$D$80,2,FALSE)</f>
        <v>m2</v>
      </c>
      <c r="G103" s="45">
        <v>1</v>
      </c>
    </row>
    <row r="104" spans="1:8" ht="14.25" x14ac:dyDescent="0.2">
      <c r="A104">
        <v>25</v>
      </c>
      <c r="B104" s="49" t="str">
        <f>'Oferta económica'!$B$2&amp;"-"&amp;Cantidades!A104</f>
        <v>EC05298-5-25</v>
      </c>
      <c r="C104" s="45" t="str">
        <f>VLOOKUP(B104,Table1[[#All],[ID completo]:[Tipo de aparato]],5,FALSE)</f>
        <v>Lavamanos</v>
      </c>
      <c r="D104" s="45" t="str">
        <f>VLOOKUP(B104,Table1[[#All],[ID completo]:[Tipo de aparato]],2,FALSE)</f>
        <v>Aula inicial 1</v>
      </c>
      <c r="E104" s="44" t="s">
        <v>61</v>
      </c>
      <c r="F104" s="45" t="str">
        <f>VLOOKUP(E104,'Oferta económica'!$B$12:$D$80,2,FALSE)</f>
        <v>u</v>
      </c>
      <c r="G104" s="45">
        <v>1</v>
      </c>
      <c r="H104" s="44"/>
    </row>
    <row r="105" spans="1:8" ht="14.25" x14ac:dyDescent="0.2">
      <c r="A105">
        <v>25</v>
      </c>
      <c r="B105" s="49" t="str">
        <f>'Oferta económica'!$B$2&amp;"-"&amp;Cantidades!A105</f>
        <v>EC05298-5-25</v>
      </c>
      <c r="C105" s="45" t="str">
        <f>VLOOKUP(B105,Table1[[#All],[ID completo]:[Tipo de aparato]],5,FALSE)</f>
        <v>Lavamanos</v>
      </c>
      <c r="D105" s="45" t="str">
        <f>VLOOKUP(B105,Table1[[#All],[ID completo]:[Tipo de aparato]],2,FALSE)</f>
        <v>Aula inicial 1</v>
      </c>
      <c r="E105" s="44" t="s">
        <v>63</v>
      </c>
      <c r="F105" s="45" t="str">
        <f>VLOOKUP(E105,'Oferta económica'!$B$12:$D$80,2,FALSE)</f>
        <v>u</v>
      </c>
      <c r="G105" s="45">
        <v>1</v>
      </c>
      <c r="H105" s="44"/>
    </row>
    <row r="106" spans="1:8" ht="14.25" x14ac:dyDescent="0.2">
      <c r="A106">
        <v>25</v>
      </c>
      <c r="B106" s="49" t="str">
        <f>'Oferta económica'!$B$2&amp;"-"&amp;Cantidades!A106</f>
        <v>EC05298-5-25</v>
      </c>
      <c r="C106" s="45" t="str">
        <f>VLOOKUP(B106,Table1[[#All],[ID completo]:[Tipo de aparato]],5,FALSE)</f>
        <v>Lavamanos</v>
      </c>
      <c r="D106" s="45" t="str">
        <f>VLOOKUP(B106,Table1[[#All],[ID completo]:[Tipo de aparato]],2,FALSE)</f>
        <v>Aula inicial 1</v>
      </c>
      <c r="E106" s="44" t="s">
        <v>14</v>
      </c>
      <c r="F106" s="45" t="str">
        <f>VLOOKUP(E106,'Oferta económica'!$B$12:$D$80,2,FALSE)</f>
        <v>m2</v>
      </c>
      <c r="G106" s="45">
        <v>1</v>
      </c>
      <c r="H106" s="44"/>
    </row>
    <row r="107" spans="1:8" ht="28.5" x14ac:dyDescent="0.2">
      <c r="A107">
        <v>26</v>
      </c>
      <c r="B107" s="49" t="str">
        <f>'Oferta económica'!$B$2&amp;"-"&amp;Cantidades!A107</f>
        <v>EC05298-5-26</v>
      </c>
      <c r="C107" s="45" t="str">
        <f>VLOOKUP(B107,Table1[[#All],[ID completo]:[Tipo de aparato]],5,FALSE)</f>
        <v>Ducha</v>
      </c>
      <c r="D107" s="45" t="str">
        <f>VLOOKUP(B107,Table1[[#All],[ID completo]:[Tipo de aparato]],2,FALSE)</f>
        <v>Aula inicial 1</v>
      </c>
      <c r="E107" s="44" t="s">
        <v>59</v>
      </c>
      <c r="F107" s="45" t="str">
        <f>VLOOKUP(E107,'Oferta económica'!$B$12:$D$80,2,FALSE)</f>
        <v>u</v>
      </c>
      <c r="G107" s="45">
        <v>1</v>
      </c>
      <c r="H107" s="44" t="s">
        <v>290</v>
      </c>
    </row>
    <row r="108" spans="1:8" ht="14.25" x14ac:dyDescent="0.2">
      <c r="A108">
        <v>26</v>
      </c>
      <c r="B108" s="49" t="str">
        <f>'Oferta económica'!$B$2&amp;"-"&amp;Cantidades!A108</f>
        <v>EC05298-5-26</v>
      </c>
      <c r="C108" s="45" t="str">
        <f>VLOOKUP(B108,Table1[[#All],[ID completo]:[Tipo de aparato]],5,FALSE)</f>
        <v>Ducha</v>
      </c>
      <c r="D108" s="45" t="str">
        <f>VLOOKUP(B108,Table1[[#All],[ID completo]:[Tipo de aparato]],2,FALSE)</f>
        <v>Aula inicial 1</v>
      </c>
      <c r="E108" s="44" t="s">
        <v>14</v>
      </c>
      <c r="F108" s="45" t="str">
        <f>VLOOKUP(E108,'Oferta económica'!$B$12:$D$80,2,FALSE)</f>
        <v>m2</v>
      </c>
      <c r="G108" s="45">
        <v>1</v>
      </c>
      <c r="H108" s="44"/>
    </row>
    <row r="109" spans="1:8" ht="14.25" x14ac:dyDescent="0.2">
      <c r="A109">
        <v>27</v>
      </c>
      <c r="B109" s="49" t="str">
        <f>'Oferta económica'!$B$2&amp;"-"&amp;Cantidades!A109</f>
        <v>EC05298-5-27</v>
      </c>
      <c r="C109" s="45" t="str">
        <f>VLOOKUP(B109,Table1[[#All],[ID completo]:[Tipo de aparato]],5,FALSE)</f>
        <v>Lavamanos</v>
      </c>
      <c r="D109" s="45" t="str">
        <f>VLOOKUP(B109,Table1[[#All],[ID completo]:[Tipo de aparato]],2,FALSE)</f>
        <v>Inicial</v>
      </c>
      <c r="E109" s="44" t="s">
        <v>36</v>
      </c>
      <c r="F109" s="45" t="str">
        <f>VLOOKUP(E109,'Oferta económica'!$B$12:$D$80,2,FALSE)</f>
        <v>u</v>
      </c>
      <c r="G109" s="45">
        <v>1</v>
      </c>
      <c r="H109" s="44"/>
    </row>
    <row r="110" spans="1:8" ht="14.25" x14ac:dyDescent="0.2">
      <c r="A110">
        <v>27</v>
      </c>
      <c r="B110" s="49" t="str">
        <f>'Oferta económica'!$B$2&amp;"-"&amp;Cantidades!A110</f>
        <v>EC05298-5-27</v>
      </c>
      <c r="C110" s="45" t="str">
        <f>VLOOKUP(B110,Table1[[#All],[ID completo]:[Tipo de aparato]],5,FALSE)</f>
        <v>Lavamanos</v>
      </c>
      <c r="D110" s="45" t="str">
        <f>VLOOKUP(B110,Table1[[#All],[ID completo]:[Tipo de aparato]],2,FALSE)</f>
        <v>Inicial</v>
      </c>
      <c r="E110" s="44" t="s">
        <v>61</v>
      </c>
      <c r="F110" s="45" t="str">
        <f>VLOOKUP(E110,'Oferta económica'!$B$12:$D$80,2,FALSE)</f>
        <v>u</v>
      </c>
      <c r="G110" s="45">
        <v>1</v>
      </c>
      <c r="H110" s="44"/>
    </row>
    <row r="111" spans="1:8" ht="42.75" x14ac:dyDescent="0.2">
      <c r="A111">
        <v>29</v>
      </c>
      <c r="B111" s="49" t="str">
        <f>'Oferta económica'!$B$2&amp;"-"&amp;Cantidades!A111</f>
        <v>EC05298-5-29</v>
      </c>
      <c r="C111" s="45" t="str">
        <f>VLOOKUP(B111,Table1[[#All],[ID completo]:[Tipo de aparato]],5,FALSE)</f>
        <v>Inodoro</v>
      </c>
      <c r="D111" s="45" t="str">
        <f>VLOOKUP(B111,Table1[[#All],[ID completo]:[Tipo de aparato]],2,FALSE)</f>
        <v>Baño bajo las gradas</v>
      </c>
      <c r="E111" s="44" t="s">
        <v>155</v>
      </c>
      <c r="F111" s="45" t="str">
        <f>VLOOKUP(E111,'Oferta económica'!$B$12:$D$80,2,FALSE)</f>
        <v>m2</v>
      </c>
      <c r="G111" s="45">
        <v>10.7</v>
      </c>
      <c r="H111" s="44" t="s">
        <v>309</v>
      </c>
    </row>
    <row r="112" spans="1:8" ht="28.5" x14ac:dyDescent="0.2">
      <c r="A112">
        <v>29</v>
      </c>
      <c r="B112" s="49" t="str">
        <f>'Oferta económica'!$B$2&amp;"-"&amp;Cantidades!A112</f>
        <v>EC05298-5-29</v>
      </c>
      <c r="C112" s="45" t="str">
        <f>VLOOKUP(B112,Table1[[#All],[ID completo]:[Tipo de aparato]],5,FALSE)</f>
        <v>Inodoro</v>
      </c>
      <c r="D112" s="45" t="str">
        <f>VLOOKUP(B112,Table1[[#All],[ID completo]:[Tipo de aparato]],2,FALSE)</f>
        <v>Baño bajo las gradas</v>
      </c>
      <c r="E112" s="44" t="s">
        <v>64</v>
      </c>
      <c r="F112" s="45" t="str">
        <f>VLOOKUP(E112,'Oferta económica'!$B$12:$D$80,2,FALSE)</f>
        <v>u</v>
      </c>
      <c r="G112" s="45">
        <v>2</v>
      </c>
      <c r="H112" s="44" t="s">
        <v>293</v>
      </c>
    </row>
    <row r="113" spans="1:8" ht="14.25" x14ac:dyDescent="0.2">
      <c r="A113">
        <v>29</v>
      </c>
      <c r="B113" s="49" t="str">
        <f>'Oferta económica'!$B$2&amp;"-"&amp;Cantidades!A113</f>
        <v>EC05298-5-29</v>
      </c>
      <c r="C113" s="45" t="str">
        <f>VLOOKUP(B113,Table1[[#All],[ID completo]:[Tipo de aparato]],5,FALSE)</f>
        <v>Inodoro</v>
      </c>
      <c r="D113" s="45" t="str">
        <f>VLOOKUP(B113,Table1[[#All],[ID completo]:[Tipo de aparato]],2,FALSE)</f>
        <v>Baño bajo las gradas</v>
      </c>
      <c r="E113" s="44" t="s">
        <v>56</v>
      </c>
      <c r="F113" s="45" t="str">
        <f>VLOOKUP(E113,'Oferta económica'!$B$12:$D$80,2,FALSE)</f>
        <v>u</v>
      </c>
      <c r="G113" s="45">
        <v>1</v>
      </c>
      <c r="H113" s="44" t="s">
        <v>294</v>
      </c>
    </row>
    <row r="114" spans="1:8" ht="14.25" x14ac:dyDescent="0.2">
      <c r="A114">
        <v>29</v>
      </c>
      <c r="B114" s="49" t="str">
        <f>'Oferta económica'!$B$2&amp;"-"&amp;Cantidades!A114</f>
        <v>EC05298-5-29</v>
      </c>
      <c r="C114" s="45" t="str">
        <f>VLOOKUP(B114,Table1[[#All],[ID completo]:[Tipo de aparato]],5,FALSE)</f>
        <v>Inodoro</v>
      </c>
      <c r="D114" s="45" t="str">
        <f>VLOOKUP(B114,Table1[[#All],[ID completo]:[Tipo de aparato]],2,FALSE)</f>
        <v>Baño bajo las gradas</v>
      </c>
      <c r="E114" s="44" t="s">
        <v>18</v>
      </c>
      <c r="F114" s="45" t="str">
        <f>VLOOKUP(E114,'Oferta económica'!$B$12:$D$80,2,FALSE)</f>
        <v>u</v>
      </c>
      <c r="G114" s="45">
        <v>1</v>
      </c>
    </row>
    <row r="115" spans="1:8" ht="71.25" x14ac:dyDescent="0.2">
      <c r="A115">
        <v>29</v>
      </c>
      <c r="B115" s="49" t="str">
        <f>'Oferta económica'!$B$2&amp;"-"&amp;Cantidades!A115</f>
        <v>EC05298-5-29</v>
      </c>
      <c r="C115" s="45" t="str">
        <f>VLOOKUP(B115,Table1[[#All],[ID completo]:[Tipo de aparato]],5,FALSE)</f>
        <v>Inodoro</v>
      </c>
      <c r="D115" s="45" t="str">
        <f>VLOOKUP(B115,Table1[[#All],[ID completo]:[Tipo de aparato]],2,FALSE)</f>
        <v>Baño bajo las gradas</v>
      </c>
      <c r="E115" s="44" t="s">
        <v>295</v>
      </c>
      <c r="F115" s="45" t="str">
        <f>VLOOKUP(E115,'Oferta económica'!$B$12:$D$80,2,FALSE)</f>
        <v>u</v>
      </c>
      <c r="G115" s="45">
        <v>1</v>
      </c>
      <c r="H115" s="44" t="s">
        <v>296</v>
      </c>
    </row>
    <row r="116" spans="1:8" ht="28.5" x14ac:dyDescent="0.2">
      <c r="A116">
        <v>29</v>
      </c>
      <c r="B116" s="49" t="str">
        <f>'Oferta económica'!$B$2&amp;"-"&amp;Cantidades!A116</f>
        <v>EC05298-5-29</v>
      </c>
      <c r="C116" s="45" t="str">
        <f>VLOOKUP(B116,Table1[[#All],[ID completo]:[Tipo de aparato]],5,FALSE)</f>
        <v>Inodoro</v>
      </c>
      <c r="D116" s="45" t="str">
        <f>VLOOKUP(B116,Table1[[#All],[ID completo]:[Tipo de aparato]],2,FALSE)</f>
        <v>Baño bajo las gradas</v>
      </c>
      <c r="E116" s="44" t="s">
        <v>158</v>
      </c>
      <c r="F116" s="45" t="str">
        <f>VLOOKUP(E116,'Oferta económica'!$B$12:$D$80,2,FALSE)</f>
        <v>m2</v>
      </c>
      <c r="G116" s="44">
        <f>1.02*0.88+0.5*0.86</f>
        <v>1.3276000000000001</v>
      </c>
      <c r="H116" s="44" t="s">
        <v>297</v>
      </c>
    </row>
    <row r="117" spans="1:8" ht="28.5" x14ac:dyDescent="0.2">
      <c r="A117">
        <v>29</v>
      </c>
      <c r="B117" s="49" t="str">
        <f>'Oferta económica'!$B$2&amp;"-"&amp;Cantidades!A117</f>
        <v>EC05298-5-29</v>
      </c>
      <c r="C117" s="45" t="str">
        <f>VLOOKUP(B117,Table1[[#All],[ID completo]:[Tipo de aparato]],5,FALSE)</f>
        <v>Inodoro</v>
      </c>
      <c r="D117" s="45" t="str">
        <f>VLOOKUP(B117,Table1[[#All],[ID completo]:[Tipo de aparato]],2,FALSE)</f>
        <v>Baño bajo las gradas</v>
      </c>
      <c r="E117" s="44" t="s">
        <v>10</v>
      </c>
      <c r="F117" s="45" t="str">
        <f>VLOOKUP(E117,'Oferta económica'!$B$12:$D$80,2,FALSE)</f>
        <v>m2</v>
      </c>
      <c r="G117" s="45">
        <v>25</v>
      </c>
      <c r="H117" s="44" t="s">
        <v>298</v>
      </c>
    </row>
    <row r="118" spans="1:8" ht="14.25" x14ac:dyDescent="0.2">
      <c r="A118">
        <v>29</v>
      </c>
      <c r="B118" s="49" t="str">
        <f>'Oferta económica'!$B$2&amp;"-"&amp;Cantidades!A118</f>
        <v>EC05298-5-29</v>
      </c>
      <c r="C118" s="45" t="str">
        <f>VLOOKUP(B118,Table1[[#All],[ID completo]:[Tipo de aparato]],5,FALSE)</f>
        <v>Inodoro</v>
      </c>
      <c r="D118" s="45" t="str">
        <f>VLOOKUP(B118,Table1[[#All],[ID completo]:[Tipo de aparato]],2,FALSE)</f>
        <v>Baño bajo las gradas</v>
      </c>
      <c r="E118" s="45" t="s">
        <v>149</v>
      </c>
      <c r="F118" s="45" t="str">
        <f>VLOOKUP(E118,'Oferta económica'!$B$12:$D$80,2,FALSE)</f>
        <v>m2</v>
      </c>
      <c r="G118" s="45">
        <f>2*0.46*0.7+2*0.48*0.72</f>
        <v>1.3351999999999999</v>
      </c>
      <c r="H118" s="44" t="s">
        <v>299</v>
      </c>
    </row>
    <row r="119" spans="1:8" ht="42.75" x14ac:dyDescent="0.2">
      <c r="A119">
        <v>29</v>
      </c>
      <c r="B119" s="49" t="str">
        <f>'Oferta económica'!$B$2&amp;"-"&amp;Cantidades!A119</f>
        <v>EC05298-5-29</v>
      </c>
      <c r="C119" s="45" t="str">
        <f>VLOOKUP(B119,Table1[[#All],[ID completo]:[Tipo de aparato]],5,FALSE)</f>
        <v>Inodoro</v>
      </c>
      <c r="D119" s="45" t="str">
        <f>VLOOKUP(B119,Table1[[#All],[ID completo]:[Tipo de aparato]],2,FALSE)</f>
        <v>Baño bajo las gradas</v>
      </c>
      <c r="E119" s="45" t="s">
        <v>165</v>
      </c>
      <c r="F119" s="45" t="str">
        <f>VLOOKUP(E119,'Oferta económica'!$B$12:$D$80,2,FALSE)</f>
        <v>m2</v>
      </c>
      <c r="G119" s="45">
        <f>0.102*0.88+2.42*0.86</f>
        <v>2.17096</v>
      </c>
      <c r="H119" s="44" t="s">
        <v>300</v>
      </c>
    </row>
    <row r="120" spans="1:8" ht="14.25" x14ac:dyDescent="0.2">
      <c r="A120">
        <v>29</v>
      </c>
      <c r="B120" s="49" t="str">
        <f>'Oferta económica'!$B$2&amp;"-"&amp;Cantidades!A120</f>
        <v>EC05298-5-29</v>
      </c>
      <c r="C120" s="45" t="str">
        <f>VLOOKUP(B120,Table1[[#All],[ID completo]:[Tipo de aparato]],5,FALSE)</f>
        <v>Inodoro</v>
      </c>
      <c r="D120" s="45" t="str">
        <f>VLOOKUP(B120,Table1[[#All],[ID completo]:[Tipo de aparato]],2,FALSE)</f>
        <v>Baño bajo las gradas</v>
      </c>
      <c r="E120" s="44" t="s">
        <v>277</v>
      </c>
      <c r="F120" s="45" t="str">
        <f>VLOOKUP(E120,'Oferta económica'!$B$12:$D$80,2,FALSE)</f>
        <v>m2</v>
      </c>
      <c r="G120" s="45">
        <f>G119+0.86*0.88</f>
        <v>2.9277600000000001</v>
      </c>
      <c r="H120" s="44"/>
    </row>
    <row r="121" spans="1:8" ht="42.75" x14ac:dyDescent="0.2">
      <c r="A121">
        <v>29</v>
      </c>
      <c r="B121" s="49" t="str">
        <f>'Oferta económica'!$B$2&amp;"-"&amp;Cantidades!A121</f>
        <v>EC05298-5-29</v>
      </c>
      <c r="C121" s="45" t="str">
        <f>VLOOKUP(B121,Table1[[#All],[ID completo]:[Tipo de aparato]],5,FALSE)</f>
        <v>Inodoro</v>
      </c>
      <c r="D121" s="45" t="str">
        <f>VLOOKUP(B121,Table1[[#All],[ID completo]:[Tipo de aparato]],2,FALSE)</f>
        <v>Baño bajo las gradas</v>
      </c>
      <c r="E121" s="45" t="s">
        <v>7</v>
      </c>
      <c r="F121" s="45" t="str">
        <f>VLOOKUP(E121,'Oferta económica'!$B$12:$D$80,2,FALSE)</f>
        <v>m2</v>
      </c>
      <c r="G121" s="45">
        <v>10.72</v>
      </c>
      <c r="H121" s="44" t="s">
        <v>309</v>
      </c>
    </row>
    <row r="122" spans="1:8" ht="28.5" x14ac:dyDescent="0.2">
      <c r="A122">
        <v>29</v>
      </c>
      <c r="B122" s="49" t="str">
        <f>'Oferta económica'!$B$2&amp;"-"&amp;Cantidades!A122</f>
        <v>EC05298-5-29</v>
      </c>
      <c r="C122" s="45" t="str">
        <f>VLOOKUP(B122,Table1[[#All],[ID completo]:[Tipo de aparato]],5,FALSE)</f>
        <v>Inodoro</v>
      </c>
      <c r="D122" s="45" t="str">
        <f>VLOOKUP(B122,Table1[[#All],[ID completo]:[Tipo de aparato]],2,FALSE)</f>
        <v>Baño bajo las gradas</v>
      </c>
      <c r="E122" s="44" t="s">
        <v>310</v>
      </c>
      <c r="F122" s="45" t="str">
        <f>VLOOKUP(E122,'Oferta económica'!$B$12:$D$80,2,FALSE)</f>
        <v>m</v>
      </c>
      <c r="G122" s="45">
        <v>2</v>
      </c>
    </row>
    <row r="123" spans="1:8" ht="28.5" x14ac:dyDescent="0.2">
      <c r="A123">
        <v>29</v>
      </c>
      <c r="B123" s="49" t="str">
        <f>'Oferta económica'!$B$2&amp;"-"&amp;Cantidades!A123</f>
        <v>EC05298-5-29</v>
      </c>
      <c r="C123" s="45" t="str">
        <f>VLOOKUP(B123,Table1[[#All],[ID completo]:[Tipo de aparato]],5,FALSE)</f>
        <v>Inodoro</v>
      </c>
      <c r="D123" s="45" t="str">
        <f>VLOOKUP(B123,Table1[[#All],[ID completo]:[Tipo de aparato]],2,FALSE)</f>
        <v>Baño bajo las gradas</v>
      </c>
      <c r="E123" s="44" t="s">
        <v>301</v>
      </c>
      <c r="F123" s="45" t="str">
        <f>VLOOKUP(E123,'Oferta económica'!$B$12:$D$80,2,FALSE)</f>
        <v>m2</v>
      </c>
      <c r="G123" s="45">
        <f>1.02*0.88+2.42*0.86</f>
        <v>2.9788000000000001</v>
      </c>
      <c r="H123" s="44" t="s">
        <v>302</v>
      </c>
    </row>
    <row r="124" spans="1:8" ht="28.5" x14ac:dyDescent="0.2">
      <c r="A124">
        <v>29</v>
      </c>
      <c r="B124" s="49" t="str">
        <f>'Oferta económica'!$B$2&amp;"-"&amp;Cantidades!A124</f>
        <v>EC05298-5-29</v>
      </c>
      <c r="C124" s="45" t="str">
        <f>VLOOKUP(B124,Table1[[#All],[ID completo]:[Tipo de aparato]],5,FALSE)</f>
        <v>Inodoro</v>
      </c>
      <c r="D124" s="45" t="str">
        <f>VLOOKUP(B124,Table1[[#All],[ID completo]:[Tipo de aparato]],2,FALSE)</f>
        <v>Baño bajo las gradas</v>
      </c>
      <c r="E124" s="44" t="s">
        <v>12</v>
      </c>
      <c r="F124" s="45" t="str">
        <f>VLOOKUP(E124,'Oferta económica'!$B$12:$D$80,2,FALSE)</f>
        <v>u</v>
      </c>
      <c r="G124" s="45">
        <v>2</v>
      </c>
      <c r="H124" s="44" t="s">
        <v>304</v>
      </c>
    </row>
    <row r="125" spans="1:8" ht="14.25" x14ac:dyDescent="0.2">
      <c r="A125">
        <v>29</v>
      </c>
      <c r="B125" s="49" t="str">
        <f>'Oferta económica'!$B$2&amp;"-"&amp;Cantidades!A125</f>
        <v>EC05298-5-29</v>
      </c>
      <c r="C125" s="45" t="str">
        <f>VLOOKUP(B125,Table1[[#All],[ID completo]:[Tipo de aparato]],5,FALSE)</f>
        <v>Inodoro</v>
      </c>
      <c r="D125" s="45" t="str">
        <f>VLOOKUP(B125,Table1[[#All],[ID completo]:[Tipo de aparato]],2,FALSE)</f>
        <v>Baño bajo las gradas</v>
      </c>
      <c r="E125" s="44" t="s">
        <v>31</v>
      </c>
      <c r="F125" s="45" t="str">
        <f>VLOOKUP(E125,'Oferta económica'!$B$12:$D$80,2,FALSE)</f>
        <v>u</v>
      </c>
      <c r="G125" s="45">
        <v>1</v>
      </c>
      <c r="H125" s="44" t="s">
        <v>292</v>
      </c>
    </row>
    <row r="126" spans="1:8" ht="14.25" x14ac:dyDescent="0.2">
      <c r="A126">
        <v>29</v>
      </c>
      <c r="B126" s="49" t="str">
        <f>'Oferta económica'!$B$2&amp;"-"&amp;Cantidades!A126</f>
        <v>EC05298-5-29</v>
      </c>
      <c r="C126" s="45" t="str">
        <f>VLOOKUP(B126,Table1[[#All],[ID completo]:[Tipo de aparato]],5,FALSE)</f>
        <v>Inodoro</v>
      </c>
      <c r="D126" s="45" t="str">
        <f>VLOOKUP(B126,Table1[[#All],[ID completo]:[Tipo de aparato]],2,FALSE)</f>
        <v>Baño bajo las gradas</v>
      </c>
      <c r="E126" s="44" t="s">
        <v>32</v>
      </c>
      <c r="F126" s="45" t="str">
        <f>VLOOKUP(E126,'Oferta económica'!$B$12:$D$80,2,FALSE)</f>
        <v>u</v>
      </c>
      <c r="G126" s="45">
        <v>1</v>
      </c>
      <c r="H126" s="44" t="s">
        <v>292</v>
      </c>
    </row>
    <row r="127" spans="1:8" ht="42.75" x14ac:dyDescent="0.2">
      <c r="A127">
        <v>29</v>
      </c>
      <c r="B127" s="49" t="str">
        <f>'Oferta económica'!$B$2&amp;"-"&amp;Cantidades!A127</f>
        <v>EC05298-5-29</v>
      </c>
      <c r="C127" s="45" t="str">
        <f>VLOOKUP(B127,Table1[[#All],[ID completo]:[Tipo de aparato]],5,FALSE)</f>
        <v>Inodoro</v>
      </c>
      <c r="D127" s="45" t="str">
        <f>VLOOKUP(B127,Table1[[#All],[ID completo]:[Tipo de aparato]],2,FALSE)</f>
        <v>Baño bajo las gradas</v>
      </c>
      <c r="E127" s="44" t="s">
        <v>57</v>
      </c>
      <c r="F127" s="45" t="str">
        <f>VLOOKUP(E127,'Oferta económica'!$B$12:$D$80,2,FALSE)</f>
        <v>pto</v>
      </c>
      <c r="G127" s="45">
        <v>4</v>
      </c>
      <c r="H127" s="44" t="s">
        <v>305</v>
      </c>
    </row>
    <row r="128" spans="1:8" ht="14.25" x14ac:dyDescent="0.2">
      <c r="A128">
        <v>29</v>
      </c>
      <c r="B128" s="49" t="str">
        <f>'Oferta económica'!$B$2&amp;"-"&amp;Cantidades!A128</f>
        <v>EC05298-5-29</v>
      </c>
      <c r="C128" s="45" t="str">
        <f>VLOOKUP(B128,Table1[[#All],[ID completo]:[Tipo de aparato]],5,FALSE)</f>
        <v>Inodoro</v>
      </c>
      <c r="D128" s="45" t="str">
        <f>VLOOKUP(B128,Table1[[#All],[ID completo]:[Tipo de aparato]],2,FALSE)</f>
        <v>Baño bajo las gradas</v>
      </c>
      <c r="E128" s="44" t="s">
        <v>65</v>
      </c>
      <c r="F128" s="45" t="str">
        <f>VLOOKUP(E128,'Oferta económica'!$B$12:$D$80,2,FALSE)</f>
        <v>u</v>
      </c>
      <c r="G128" s="45">
        <v>2</v>
      </c>
      <c r="H128" s="44" t="s">
        <v>306</v>
      </c>
    </row>
    <row r="129" spans="1:8" ht="14.25" x14ac:dyDescent="0.2">
      <c r="A129">
        <v>29</v>
      </c>
      <c r="B129" s="49" t="str">
        <f>'Oferta económica'!$B$2&amp;"-"&amp;Cantidades!A129</f>
        <v>EC05298-5-29</v>
      </c>
      <c r="C129" s="45" t="str">
        <f>VLOOKUP(B129,Table1[[#All],[ID completo]:[Tipo de aparato]],5,FALSE)</f>
        <v>Inodoro</v>
      </c>
      <c r="D129" s="45" t="str">
        <f>VLOOKUP(B129,Table1[[#All],[ID completo]:[Tipo de aparato]],2,FALSE)</f>
        <v>Baño bajo las gradas</v>
      </c>
      <c r="E129" s="44" t="s">
        <v>33</v>
      </c>
      <c r="F129" s="45" t="str">
        <f>VLOOKUP(E129,'Oferta económica'!$B$12:$D$80,2,FALSE)</f>
        <v>u</v>
      </c>
      <c r="G129" s="45">
        <v>2</v>
      </c>
      <c r="H129" s="44" t="s">
        <v>306</v>
      </c>
    </row>
    <row r="130" spans="1:8" ht="14.25" x14ac:dyDescent="0.2">
      <c r="A130">
        <v>29</v>
      </c>
      <c r="B130" s="49" t="str">
        <f>'Oferta económica'!$B$2&amp;"-"&amp;Cantidades!A130</f>
        <v>EC05298-5-29</v>
      </c>
      <c r="C130" s="45" t="str">
        <f>VLOOKUP(B130,Table1[[#All],[ID completo]:[Tipo de aparato]],5,FALSE)</f>
        <v>Inodoro</v>
      </c>
      <c r="D130" s="45" t="str">
        <f>VLOOKUP(B130,Table1[[#All],[ID completo]:[Tipo de aparato]],2,FALSE)</f>
        <v>Baño bajo las gradas</v>
      </c>
      <c r="E130" s="44" t="s">
        <v>37</v>
      </c>
      <c r="F130" s="45" t="str">
        <f>VLOOKUP(E130,'Oferta económica'!$B$12:$D$80,2,FALSE)</f>
        <v>u</v>
      </c>
      <c r="G130" s="45">
        <v>2</v>
      </c>
      <c r="H130" s="44" t="s">
        <v>306</v>
      </c>
    </row>
    <row r="131" spans="1:8" ht="14.25" x14ac:dyDescent="0.2">
      <c r="A131">
        <v>29</v>
      </c>
      <c r="B131" s="49" t="str">
        <f>'Oferta económica'!$B$2&amp;"-"&amp;Cantidades!A131</f>
        <v>EC05298-5-29</v>
      </c>
      <c r="C131" s="45" t="str">
        <f>VLOOKUP(B131,Table1[[#All],[ID completo]:[Tipo de aparato]],5,FALSE)</f>
        <v>Inodoro</v>
      </c>
      <c r="D131" s="45" t="str">
        <f>VLOOKUP(B131,Table1[[#All],[ID completo]:[Tipo de aparato]],2,FALSE)</f>
        <v>Baño bajo las gradas</v>
      </c>
      <c r="E131" s="44" t="s">
        <v>14</v>
      </c>
      <c r="F131" s="45" t="str">
        <f>VLOOKUP(E131,'Oferta económica'!$B$12:$D$80,2,FALSE)</f>
        <v>m2</v>
      </c>
      <c r="G131" s="45">
        <v>10.7</v>
      </c>
    </row>
    <row r="132" spans="1:8" ht="42.75" x14ac:dyDescent="0.2">
      <c r="A132">
        <v>30</v>
      </c>
      <c r="B132" s="49" t="str">
        <f>'Oferta económica'!$B$2&amp;"-"&amp;Cantidades!A132</f>
        <v>EC05298-5-30</v>
      </c>
      <c r="C132" s="45" t="str">
        <f>VLOOKUP(B132,Table1[[#All],[ID completo]:[Tipo de aparato]],5,FALSE)</f>
        <v>Lavamanos</v>
      </c>
      <c r="D132" s="45" t="str">
        <f>VLOOKUP(B132,Table1[[#All],[ID completo]:[Tipo de aparato]],2,FALSE)</f>
        <v>Baño bajo las gradas</v>
      </c>
      <c r="E132" s="44" t="s">
        <v>26</v>
      </c>
      <c r="F132" s="45" t="str">
        <f>VLOOKUP(E132,'Oferta económica'!$B$12:$D$80,2,FALSE)</f>
        <v>pto</v>
      </c>
      <c r="G132" s="45">
        <v>1</v>
      </c>
      <c r="H132" s="44" t="s">
        <v>303</v>
      </c>
    </row>
    <row r="133" spans="1:8" ht="42.75" x14ac:dyDescent="0.2">
      <c r="A133">
        <v>30</v>
      </c>
      <c r="B133" s="49" t="str">
        <f>'Oferta económica'!$B$2&amp;"-"&amp;Cantidades!A133</f>
        <v>EC05298-5-30</v>
      </c>
      <c r="C133" s="45" t="str">
        <f>VLOOKUP(B133,Table1[[#All],[ID completo]:[Tipo de aparato]],5,FALSE)</f>
        <v>Lavamanos</v>
      </c>
      <c r="D133" s="45" t="str">
        <f>VLOOKUP(B133,Table1[[#All],[ID completo]:[Tipo de aparato]],2,FALSE)</f>
        <v>Baño bajo las gradas</v>
      </c>
      <c r="E133" s="44" t="s">
        <v>27</v>
      </c>
      <c r="F133" s="45" t="str">
        <f>VLOOKUP(E133,'Oferta económica'!$B$12:$D$80,2,FALSE)</f>
        <v>pto</v>
      </c>
      <c r="G133" s="45">
        <v>1</v>
      </c>
      <c r="H133" s="44" t="s">
        <v>303</v>
      </c>
    </row>
    <row r="134" spans="1:8" ht="14.25" x14ac:dyDescent="0.2">
      <c r="A134">
        <v>30</v>
      </c>
      <c r="B134" s="49" t="str">
        <f>'Oferta económica'!$B$2&amp;"-"&amp;Cantidades!A134</f>
        <v>EC05298-5-30</v>
      </c>
      <c r="C134" s="45" t="str">
        <f>VLOOKUP(B134,Table1[[#All],[ID completo]:[Tipo de aparato]],5,FALSE)</f>
        <v>Lavamanos</v>
      </c>
      <c r="D134" s="45" t="str">
        <f>VLOOKUP(B134,Table1[[#All],[ID completo]:[Tipo de aparato]],2,FALSE)</f>
        <v>Baño bajo las gradas</v>
      </c>
      <c r="E134" s="44" t="s">
        <v>22</v>
      </c>
      <c r="F134" s="45" t="str">
        <f>VLOOKUP(E134,'Oferta económica'!$B$12:$D$80,2,FALSE)</f>
        <v>u</v>
      </c>
      <c r="G134" s="45">
        <v>1</v>
      </c>
      <c r="H134" s="44"/>
    </row>
    <row r="135" spans="1:8" ht="14.25" x14ac:dyDescent="0.2">
      <c r="A135">
        <v>30</v>
      </c>
      <c r="B135" s="49" t="str">
        <f>'Oferta económica'!$B$2&amp;"-"&amp;Cantidades!A135</f>
        <v>EC05298-5-30</v>
      </c>
      <c r="C135" s="45" t="str">
        <f>VLOOKUP(B135,Table1[[#All],[ID completo]:[Tipo de aparato]],5,FALSE)</f>
        <v>Lavamanos</v>
      </c>
      <c r="D135" s="45" t="str">
        <f>VLOOKUP(B135,Table1[[#All],[ID completo]:[Tipo de aparato]],2,FALSE)</f>
        <v>Baño bajo las gradas</v>
      </c>
      <c r="E135" s="44" t="s">
        <v>61</v>
      </c>
      <c r="F135" s="45" t="str">
        <f>VLOOKUP(E135,'Oferta económica'!$B$12:$D$80,2,FALSE)</f>
        <v>u</v>
      </c>
      <c r="G135" s="45">
        <v>1</v>
      </c>
    </row>
    <row r="136" spans="1:8" ht="14.25" x14ac:dyDescent="0.2">
      <c r="A136">
        <v>31</v>
      </c>
      <c r="B136" s="49" t="str">
        <f>'Oferta económica'!$B$2&amp;"-"&amp;Cantidades!A136</f>
        <v>EC05298-5-31</v>
      </c>
      <c r="C136" s="45" t="str">
        <f>VLOOKUP(B136,Table1[[#All],[ID completo]:[Tipo de aparato]],5,FALSE)</f>
        <v>Fregadero</v>
      </c>
      <c r="D136" s="45" t="str">
        <f>VLOOKUP(B136,Table1[[#All],[ID completo]:[Tipo de aparato]],2,FALSE)</f>
        <v>Baño bajo las gradas</v>
      </c>
      <c r="E136" s="45" t="s">
        <v>62</v>
      </c>
      <c r="F136" s="45" t="str">
        <f>VLOOKUP(E136,'Oferta económica'!$B$12:$D$80,2,FALSE)</f>
        <v>u</v>
      </c>
      <c r="G136" s="45">
        <v>1</v>
      </c>
    </row>
    <row r="137" spans="1:8" ht="28.5" x14ac:dyDescent="0.2">
      <c r="A137">
        <v>32</v>
      </c>
      <c r="B137" s="49" t="str">
        <f>'Oferta económica'!$B$2&amp;"-"&amp;Cantidades!A137</f>
        <v>EC05298-5-32</v>
      </c>
      <c r="C137" s="45" t="str">
        <f>VLOOKUP(B137,Table1[[#All],[ID completo]:[Tipo de aparato]],5,FALSE)</f>
        <v>Ducha</v>
      </c>
      <c r="D137" s="45" t="str">
        <f>VLOOKUP(B137,Table1[[#All],[ID completo]:[Tipo de aparato]],2,FALSE)</f>
        <v>Baño bajo las gradas</v>
      </c>
      <c r="E137" s="44" t="s">
        <v>267</v>
      </c>
      <c r="F137" s="45" t="str">
        <f>VLOOKUP(E137,'Oferta económica'!$B$12:$D$80,2,FALSE)</f>
        <v>m2</v>
      </c>
      <c r="G137" s="45">
        <v>0.24</v>
      </c>
      <c r="H137" s="44" t="s">
        <v>307</v>
      </c>
    </row>
    <row r="138" spans="1:8" ht="14.25" x14ac:dyDescent="0.2">
      <c r="A138">
        <v>32</v>
      </c>
      <c r="B138" s="49" t="str">
        <f>'Oferta económica'!$B$2&amp;"-"&amp;Cantidades!A138</f>
        <v>EC05298-5-32</v>
      </c>
      <c r="C138" s="45" t="str">
        <f>VLOOKUP(B138,Table1[[#All],[ID completo]:[Tipo de aparato]],5,FALSE)</f>
        <v>Ducha</v>
      </c>
      <c r="D138" s="45" t="str">
        <f>VLOOKUP(B138,Table1[[#All],[ID completo]:[Tipo de aparato]],2,FALSE)</f>
        <v>Baño bajo las gradas</v>
      </c>
      <c r="E138" s="44" t="s">
        <v>64</v>
      </c>
      <c r="F138" s="45" t="str">
        <f>VLOOKUP(E138,'Oferta económica'!$B$12:$D$80,2,FALSE)</f>
        <v>u</v>
      </c>
      <c r="G138" s="45">
        <v>1</v>
      </c>
      <c r="H138" s="45" t="s">
        <v>308</v>
      </c>
    </row>
    <row r="139" spans="1:8" ht="14.25" x14ac:dyDescent="0.2">
      <c r="A139">
        <v>32</v>
      </c>
      <c r="B139" s="49" t="str">
        <f>'Oferta económica'!$B$2&amp;"-"&amp;Cantidades!A139</f>
        <v>EC05298-5-32</v>
      </c>
      <c r="C139" s="45" t="str">
        <f>VLOOKUP(B139,Table1[[#All],[ID completo]:[Tipo de aparato]],5,FALSE)</f>
        <v>Ducha</v>
      </c>
      <c r="D139" s="45" t="str">
        <f>VLOOKUP(B139,Table1[[#All],[ID completo]:[Tipo de aparato]],2,FALSE)</f>
        <v>Baño bajo las gradas</v>
      </c>
      <c r="E139" s="44" t="s">
        <v>56</v>
      </c>
      <c r="F139" s="45" t="str">
        <f>VLOOKUP(E139,'Oferta económica'!$B$12:$D$80,2,FALSE)</f>
        <v>u</v>
      </c>
      <c r="G139" s="45">
        <v>1</v>
      </c>
      <c r="H139" s="45" t="s">
        <v>308</v>
      </c>
    </row>
    <row r="140" spans="1:8" ht="14.25" x14ac:dyDescent="0.2">
      <c r="A140">
        <v>33</v>
      </c>
      <c r="B140" s="49" t="str">
        <f>'Oferta económica'!$B$2&amp;"-"&amp;Cantidades!A140</f>
        <v>EC05298-5-33</v>
      </c>
      <c r="C140" s="45" t="str">
        <f>VLOOKUP(B140,Table1[[#All],[ID completo]:[Tipo de aparato]],5,FALSE)</f>
        <v>Inodoro</v>
      </c>
      <c r="D140" s="45" t="str">
        <f>VLOOKUP(B140,Table1[[#All],[ID completo]:[Tipo de aparato]],2,FALSE)</f>
        <v>Vivienda</v>
      </c>
      <c r="E140" s="44" t="s">
        <v>37</v>
      </c>
      <c r="F140" s="45" t="str">
        <f>VLOOKUP(E140,'Oferta económica'!$B$12:$D$80,2,FALSE)</f>
        <v>u</v>
      </c>
      <c r="G140" s="45">
        <v>1</v>
      </c>
      <c r="H140" s="44"/>
    </row>
    <row r="141" spans="1:8" ht="14.25" x14ac:dyDescent="0.2">
      <c r="A141">
        <v>33</v>
      </c>
      <c r="B141" s="49" t="str">
        <f>'Oferta económica'!$B$2&amp;"-"&amp;Cantidades!A141</f>
        <v>EC05298-5-33</v>
      </c>
      <c r="C141" s="45" t="str">
        <f>VLOOKUP(B141,Table1[[#All],[ID completo]:[Tipo de aparato]],5,FALSE)</f>
        <v>Inodoro</v>
      </c>
      <c r="D141" s="45" t="str">
        <f>VLOOKUP(B141,Table1[[#All],[ID completo]:[Tipo de aparato]],2,FALSE)</f>
        <v>Vivienda</v>
      </c>
      <c r="E141" s="44" t="s">
        <v>17</v>
      </c>
      <c r="F141" s="45" t="str">
        <f>VLOOKUP(E141,'Oferta económica'!$B$12:$D$80,2,FALSE)</f>
        <v>u</v>
      </c>
      <c r="G141" s="45">
        <v>1</v>
      </c>
      <c r="H141" s="44"/>
    </row>
    <row r="142" spans="1:8" ht="14.25" x14ac:dyDescent="0.2">
      <c r="A142">
        <v>33</v>
      </c>
      <c r="B142" s="49" t="str">
        <f>'Oferta económica'!$B$2&amp;"-"&amp;Cantidades!A142</f>
        <v>EC05298-5-33</v>
      </c>
      <c r="C142" s="45" t="str">
        <f>VLOOKUP(B142,Table1[[#All],[ID completo]:[Tipo de aparato]],5,FALSE)</f>
        <v>Inodoro</v>
      </c>
      <c r="D142" s="45" t="str">
        <f>VLOOKUP(B142,Table1[[#All],[ID completo]:[Tipo de aparato]],2,FALSE)</f>
        <v>Vivienda</v>
      </c>
      <c r="E142" s="44" t="s">
        <v>21</v>
      </c>
      <c r="F142" s="45" t="str">
        <f>VLOOKUP(E142,'Oferta económica'!$B$12:$D$80,2,FALSE)</f>
        <v>u</v>
      </c>
      <c r="G142" s="45">
        <v>1</v>
      </c>
      <c r="H142" s="44"/>
    </row>
    <row r="143" spans="1:8" ht="14.25" x14ac:dyDescent="0.2">
      <c r="A143">
        <v>33</v>
      </c>
      <c r="B143" s="49" t="str">
        <f>'Oferta económica'!$B$2&amp;"-"&amp;Cantidades!A143</f>
        <v>EC05298-5-33</v>
      </c>
      <c r="C143" s="45" t="str">
        <f>VLOOKUP(B143,Table1[[#All],[ID completo]:[Tipo de aparato]],5,FALSE)</f>
        <v>Inodoro</v>
      </c>
      <c r="D143" s="45" t="str">
        <f>VLOOKUP(B143,Table1[[#All],[ID completo]:[Tipo de aparato]],2,FALSE)</f>
        <v>Vivienda</v>
      </c>
      <c r="E143" s="44" t="s">
        <v>14</v>
      </c>
      <c r="F143" s="45" t="str">
        <f>VLOOKUP(E143,'Oferta económica'!$B$12:$D$80,2,FALSE)</f>
        <v>m2</v>
      </c>
      <c r="G143" s="45">
        <v>1</v>
      </c>
    </row>
    <row r="144" spans="1:8" ht="14.25" x14ac:dyDescent="0.2">
      <c r="A144">
        <v>34</v>
      </c>
      <c r="B144" s="49" t="str">
        <f>'Oferta económica'!$B$2&amp;"-"&amp;Cantidades!A144</f>
        <v>EC05298-5-34</v>
      </c>
      <c r="C144" s="45" t="str">
        <f>VLOOKUP(B144,Table1[[#All],[ID completo]:[Tipo de aparato]],5,FALSE)</f>
        <v>Lavamanos</v>
      </c>
      <c r="D144" s="45" t="str">
        <f>VLOOKUP(B144,Table1[[#All],[ID completo]:[Tipo de aparato]],2,FALSE)</f>
        <v>Vivienda</v>
      </c>
      <c r="E144" s="45" t="s">
        <v>20</v>
      </c>
      <c r="F144" s="45" t="str">
        <f>VLOOKUP(E144,'Oferta económica'!$B$12:$D$80,2,FALSE)</f>
        <v>u</v>
      </c>
      <c r="G144" s="45">
        <v>1</v>
      </c>
    </row>
    <row r="145" spans="1:7" ht="14.25" x14ac:dyDescent="0.2">
      <c r="A145">
        <v>34</v>
      </c>
      <c r="B145" s="49" t="str">
        <f>'Oferta económica'!$B$2&amp;"-"&amp;Cantidades!A145</f>
        <v>EC05298-5-34</v>
      </c>
      <c r="C145" s="45" t="str">
        <f>VLOOKUP(B145,Table1[[#All],[ID completo]:[Tipo de aparato]],5,FALSE)</f>
        <v>Lavamanos</v>
      </c>
      <c r="D145" s="45" t="str">
        <f>VLOOKUP(B145,Table1[[#All],[ID completo]:[Tipo de aparato]],2,FALSE)</f>
        <v>Vivienda</v>
      </c>
      <c r="E145" s="45" t="s">
        <v>23</v>
      </c>
      <c r="F145" s="45" t="str">
        <f>VLOOKUP(E145,'Oferta económica'!$B$12:$D$80,2,FALSE)</f>
        <v>u</v>
      </c>
      <c r="G145" s="45">
        <v>1</v>
      </c>
    </row>
    <row r="146" spans="1:7" ht="14.25" x14ac:dyDescent="0.2">
      <c r="A146">
        <v>34</v>
      </c>
      <c r="B146" s="49" t="str">
        <f>'Oferta económica'!$B$2&amp;"-"&amp;Cantidades!A146</f>
        <v>EC05298-5-34</v>
      </c>
      <c r="C146" s="45" t="str">
        <f>VLOOKUP(B146,Table1[[#All],[ID completo]:[Tipo de aparato]],5,FALSE)</f>
        <v>Lavamanos</v>
      </c>
      <c r="D146" s="45" t="str">
        <f>VLOOKUP(B146,Table1[[#All],[ID completo]:[Tipo de aparato]],2,FALSE)</f>
        <v>Vivienda</v>
      </c>
      <c r="E146" s="45" t="s">
        <v>24</v>
      </c>
      <c r="F146" s="45" t="str">
        <f>VLOOKUP(E146,'Oferta económica'!$B$12:$D$80,2,FALSE)</f>
        <v>u</v>
      </c>
      <c r="G146" s="45">
        <v>1</v>
      </c>
    </row>
    <row r="147" spans="1:7" ht="14.25" x14ac:dyDescent="0.2">
      <c r="A147">
        <v>34</v>
      </c>
      <c r="B147" s="49" t="str">
        <f>'Oferta económica'!$B$2&amp;"-"&amp;Cantidades!A147</f>
        <v>EC05298-5-34</v>
      </c>
      <c r="C147" s="45" t="str">
        <f>VLOOKUP(B147,Table1[[#All],[ID completo]:[Tipo de aparato]],5,FALSE)</f>
        <v>Lavamanos</v>
      </c>
      <c r="D147" s="45" t="str">
        <f>VLOOKUP(B147,Table1[[#All],[ID completo]:[Tipo de aparato]],2,FALSE)</f>
        <v>Vivienda</v>
      </c>
      <c r="E147" s="44" t="s">
        <v>14</v>
      </c>
      <c r="F147" s="45" t="str">
        <f>VLOOKUP(E147,'Oferta económica'!$B$12:$D$80,2,FALSE)</f>
        <v>m2</v>
      </c>
      <c r="G147" s="45">
        <v>1</v>
      </c>
    </row>
    <row r="148" spans="1:7" ht="14.25" x14ac:dyDescent="0.2">
      <c r="A148">
        <v>35</v>
      </c>
      <c r="B148" s="49" t="str">
        <f>'Oferta económica'!$B$2&amp;"-"&amp;Cantidades!A148</f>
        <v>EC05298-5-35</v>
      </c>
      <c r="C148" s="45" t="str">
        <f>VLOOKUP(B148,Table1[[#All],[ID completo]:[Tipo de aparato]],5,FALSE)</f>
        <v>Ducha</v>
      </c>
      <c r="D148" s="45" t="str">
        <f>VLOOKUP(B148,Table1[[#All],[ID completo]:[Tipo de aparato]],2,FALSE)</f>
        <v xml:space="preserve">Vivienda </v>
      </c>
      <c r="E148" s="44" t="s">
        <v>55</v>
      </c>
      <c r="F148" s="45" t="str">
        <f>VLOOKUP(E148,'Oferta económica'!$B$12:$D$80,2,FALSE)</f>
        <v>u</v>
      </c>
      <c r="G148" s="45">
        <v>1</v>
      </c>
    </row>
    <row r="149" spans="1:7" ht="14.25" x14ac:dyDescent="0.2">
      <c r="A149">
        <v>35</v>
      </c>
      <c r="B149" s="49" t="str">
        <f>'Oferta económica'!$B$2&amp;"-"&amp;Cantidades!A149</f>
        <v>EC05298-5-35</v>
      </c>
      <c r="C149" s="45" t="str">
        <f>VLOOKUP(B149,Table1[[#All],[ID completo]:[Tipo de aparato]],5,FALSE)</f>
        <v>Ducha</v>
      </c>
      <c r="D149" s="45" t="str">
        <f>VLOOKUP(B149,Table1[[#All],[ID completo]:[Tipo de aparato]],2,FALSE)</f>
        <v xml:space="preserve">Vivienda </v>
      </c>
      <c r="E149" s="44" t="s">
        <v>14</v>
      </c>
      <c r="F149" s="45" t="str">
        <f>VLOOKUP(E149,'Oferta económica'!$B$12:$D$80,2,FALSE)</f>
        <v>m2</v>
      </c>
      <c r="G149" s="45">
        <v>1</v>
      </c>
    </row>
    <row r="150" spans="1:7" ht="14.25" x14ac:dyDescent="0.2">
      <c r="A150"/>
      <c r="B150" s="45"/>
      <c r="C150" s="45"/>
      <c r="D150" s="45"/>
      <c r="G150" s="45"/>
    </row>
    <row r="151" spans="1:7" ht="14.25" x14ac:dyDescent="0.2">
      <c r="A151"/>
      <c r="B151" s="45"/>
      <c r="C151" s="45"/>
      <c r="D151" s="45"/>
      <c r="G151" s="45"/>
    </row>
    <row r="152" spans="1:7" ht="14.25" x14ac:dyDescent="0.2">
      <c r="A152"/>
      <c r="B152" s="45"/>
      <c r="C152" s="45"/>
      <c r="D152" s="45"/>
      <c r="G152" s="45"/>
    </row>
    <row r="153" spans="1:7" ht="14.25" x14ac:dyDescent="0.2">
      <c r="A153"/>
      <c r="B153" s="45"/>
      <c r="C153" s="45"/>
      <c r="D153" s="45"/>
      <c r="G153" s="45"/>
    </row>
    <row r="154" spans="1:7" ht="14.25" x14ac:dyDescent="0.2">
      <c r="A154"/>
      <c r="B154" s="45"/>
      <c r="C154" s="45"/>
      <c r="D154" s="45"/>
      <c r="G154" s="45"/>
    </row>
    <row r="155" spans="1:7" ht="14.25" x14ac:dyDescent="0.2">
      <c r="A155"/>
      <c r="B155" s="45"/>
      <c r="C155" s="45"/>
      <c r="D155" s="45"/>
      <c r="G155" s="45"/>
    </row>
    <row r="156" spans="1:7" ht="14.25" x14ac:dyDescent="0.2">
      <c r="A156"/>
      <c r="B156" s="45"/>
      <c r="C156" s="45"/>
      <c r="D156" s="45"/>
      <c r="G156" s="45"/>
    </row>
    <row r="157" spans="1:7" ht="14.25" x14ac:dyDescent="0.2">
      <c r="A157"/>
      <c r="B157" s="45"/>
      <c r="C157" s="45"/>
      <c r="D157" s="45"/>
      <c r="G157" s="45"/>
    </row>
    <row r="158" spans="1:7" ht="14.25" x14ac:dyDescent="0.2">
      <c r="A158"/>
      <c r="B158" s="45"/>
      <c r="C158" s="45"/>
      <c r="D158" s="45"/>
      <c r="G158" s="45"/>
    </row>
    <row r="159" spans="1:7" ht="14.25" x14ac:dyDescent="0.2">
      <c r="A159"/>
      <c r="B159" s="45"/>
      <c r="C159" s="45"/>
      <c r="D159" s="45"/>
      <c r="G159" s="45"/>
    </row>
    <row r="160" spans="1:7" ht="14.25" x14ac:dyDescent="0.2">
      <c r="A160"/>
      <c r="B160" s="45"/>
      <c r="C160" s="45"/>
      <c r="D160" s="45"/>
      <c r="G160" s="45"/>
    </row>
    <row r="161" spans="1:7" ht="14.25" x14ac:dyDescent="0.2">
      <c r="A161"/>
      <c r="B161" s="45"/>
      <c r="C161" s="45"/>
      <c r="D161" s="45"/>
      <c r="G161" s="45"/>
    </row>
    <row r="162" spans="1:7" ht="14.25" x14ac:dyDescent="0.2">
      <c r="A162"/>
      <c r="B162" s="45"/>
      <c r="C162" s="45"/>
      <c r="D162" s="45"/>
      <c r="G162" s="45"/>
    </row>
    <row r="163" spans="1:7" ht="14.25" x14ac:dyDescent="0.2">
      <c r="A163"/>
      <c r="B163" s="45"/>
      <c r="C163" s="45"/>
      <c r="D163" s="45"/>
      <c r="G163" s="45"/>
    </row>
    <row r="164" spans="1:7" ht="14.25" x14ac:dyDescent="0.2">
      <c r="A164"/>
      <c r="B164" s="45"/>
      <c r="C164" s="45"/>
      <c r="D164" s="45"/>
      <c r="G164" s="45"/>
    </row>
    <row r="165" spans="1:7" ht="14.25" x14ac:dyDescent="0.2">
      <c r="A165"/>
      <c r="B165" s="45"/>
      <c r="C165" s="45"/>
      <c r="D165" s="45"/>
      <c r="G165" s="45"/>
    </row>
    <row r="166" spans="1:7" ht="14.25" x14ac:dyDescent="0.2">
      <c r="A166"/>
      <c r="B166" s="45"/>
      <c r="C166" s="45"/>
      <c r="D166" s="45"/>
      <c r="G166" s="45"/>
    </row>
    <row r="167" spans="1:7" ht="14.25" x14ac:dyDescent="0.2">
      <c r="A167"/>
      <c r="B167" s="45"/>
      <c r="C167" s="45"/>
      <c r="D167" s="45"/>
      <c r="G167" s="45"/>
    </row>
    <row r="168" spans="1:7" ht="14.25" x14ac:dyDescent="0.2">
      <c r="A168"/>
      <c r="B168" s="45"/>
      <c r="C168" s="45"/>
      <c r="D168" s="45"/>
      <c r="G168" s="45"/>
    </row>
    <row r="169" spans="1:7" ht="14.25" x14ac:dyDescent="0.2">
      <c r="A169"/>
      <c r="B169" s="45"/>
      <c r="C169" s="45"/>
      <c r="D169" s="45"/>
      <c r="G169" s="45"/>
    </row>
    <row r="170" spans="1:7" ht="14.25" x14ac:dyDescent="0.2">
      <c r="A170"/>
      <c r="B170" s="45"/>
      <c r="C170" s="45"/>
      <c r="D170" s="45"/>
      <c r="G170" s="45"/>
    </row>
    <row r="171" spans="1:7" ht="14.25" x14ac:dyDescent="0.2">
      <c r="A171"/>
      <c r="B171" s="45"/>
      <c r="C171" s="45"/>
      <c r="D171" s="45"/>
      <c r="G171" s="45"/>
    </row>
    <row r="172" spans="1:7" ht="14.25" x14ac:dyDescent="0.2">
      <c r="A172"/>
      <c r="B172" s="45"/>
      <c r="C172" s="45"/>
      <c r="D172" s="45"/>
      <c r="G172" s="45"/>
    </row>
    <row r="173" spans="1:7" ht="14.25" x14ac:dyDescent="0.2">
      <c r="A173"/>
      <c r="B173" s="45"/>
      <c r="C173" s="45"/>
      <c r="D173" s="45"/>
      <c r="G173" s="45"/>
    </row>
    <row r="174" spans="1:7" ht="14.25" x14ac:dyDescent="0.2">
      <c r="A174"/>
      <c r="B174" s="45"/>
      <c r="C174" s="45"/>
      <c r="D174" s="45"/>
      <c r="G174" s="45"/>
    </row>
    <row r="175" spans="1:7" ht="14.25" x14ac:dyDescent="0.2">
      <c r="A175"/>
      <c r="B175" s="45"/>
      <c r="C175" s="45"/>
      <c r="D175" s="45"/>
      <c r="G175" s="45"/>
    </row>
    <row r="176" spans="1:7" ht="14.25" x14ac:dyDescent="0.2">
      <c r="A176"/>
      <c r="B176" s="45"/>
      <c r="C176" s="45"/>
      <c r="D176" s="45"/>
      <c r="G176" s="45"/>
    </row>
    <row r="177" spans="1:7" ht="14.25" x14ac:dyDescent="0.2">
      <c r="A177"/>
      <c r="B177" s="45"/>
      <c r="C177" s="45"/>
      <c r="D177" s="45"/>
      <c r="G177" s="45"/>
    </row>
    <row r="178" spans="1:7" ht="14.25" x14ac:dyDescent="0.2">
      <c r="A178"/>
      <c r="B178" s="45"/>
      <c r="C178" s="45"/>
      <c r="D178" s="45"/>
      <c r="G178" s="45"/>
    </row>
    <row r="179" spans="1:7" ht="14.25" x14ac:dyDescent="0.2">
      <c r="A179"/>
      <c r="B179" s="45"/>
      <c r="C179" s="45"/>
      <c r="D179" s="45"/>
      <c r="G179" s="45"/>
    </row>
    <row r="180" spans="1:7" ht="14.25" x14ac:dyDescent="0.2">
      <c r="A180"/>
      <c r="B180" s="45"/>
      <c r="C180" s="45"/>
      <c r="D180" s="45"/>
      <c r="G180" s="45"/>
    </row>
    <row r="181" spans="1:7" ht="14.25" x14ac:dyDescent="0.2">
      <c r="A181"/>
      <c r="B181" s="45"/>
      <c r="C181" s="45"/>
      <c r="D181" s="45"/>
      <c r="G181" s="45"/>
    </row>
    <row r="182" spans="1:7" ht="14.25" x14ac:dyDescent="0.2">
      <c r="A182"/>
      <c r="B182" s="45"/>
      <c r="C182" s="45"/>
      <c r="D182" s="45"/>
      <c r="G182" s="45"/>
    </row>
    <row r="183" spans="1:7" ht="14.25" x14ac:dyDescent="0.2">
      <c r="A183"/>
      <c r="B183" s="45"/>
      <c r="C183" s="45"/>
      <c r="D183" s="45"/>
      <c r="G183" s="45"/>
    </row>
    <row r="184" spans="1:7" ht="14.25" x14ac:dyDescent="0.2">
      <c r="A184"/>
      <c r="B184" s="45"/>
      <c r="C184" s="45"/>
      <c r="D184" s="45"/>
      <c r="G184" s="45"/>
    </row>
    <row r="185" spans="1:7" ht="14.25" x14ac:dyDescent="0.2">
      <c r="A185"/>
      <c r="B185" s="45"/>
      <c r="C185" s="45"/>
      <c r="D185" s="45"/>
      <c r="G185" s="45"/>
    </row>
    <row r="186" spans="1:7" ht="14.25" x14ac:dyDescent="0.2">
      <c r="A186"/>
      <c r="B186" s="45"/>
      <c r="C186" s="45"/>
      <c r="D186" s="45"/>
      <c r="G186" s="45"/>
    </row>
    <row r="187" spans="1:7" ht="14.25" x14ac:dyDescent="0.2">
      <c r="A187"/>
      <c r="B187" s="45"/>
      <c r="C187" s="45"/>
      <c r="D187" s="45"/>
      <c r="G187" s="45"/>
    </row>
    <row r="188" spans="1:7" ht="14.25" x14ac:dyDescent="0.2">
      <c r="A188"/>
      <c r="B188" s="45"/>
      <c r="C188" s="45"/>
      <c r="D188" s="45"/>
      <c r="G188" s="45"/>
    </row>
    <row r="189" spans="1:7" ht="14.25" x14ac:dyDescent="0.2">
      <c r="A189"/>
      <c r="B189" s="45"/>
      <c r="C189" s="45"/>
      <c r="D189" s="45"/>
      <c r="G189" s="45"/>
    </row>
    <row r="190" spans="1:7" ht="14.25" x14ac:dyDescent="0.2">
      <c r="A190"/>
      <c r="B190" s="45"/>
      <c r="C190" s="45"/>
      <c r="D190" s="45"/>
      <c r="G190" s="45"/>
    </row>
    <row r="191" spans="1:7" ht="14.25" x14ac:dyDescent="0.2">
      <c r="A191"/>
      <c r="B191" s="45"/>
      <c r="C191" s="45"/>
      <c r="D191" s="45"/>
      <c r="G191" s="45"/>
    </row>
    <row r="192" spans="1:7" ht="14.25" x14ac:dyDescent="0.2">
      <c r="A192"/>
      <c r="B192" s="45"/>
      <c r="C192" s="45"/>
      <c r="D192" s="45"/>
      <c r="G192" s="45"/>
    </row>
    <row r="193" spans="1:7" ht="14.25" x14ac:dyDescent="0.2">
      <c r="A193"/>
      <c r="B193" s="45"/>
      <c r="C193" s="45"/>
      <c r="D193" s="45"/>
      <c r="G193" s="45"/>
    </row>
    <row r="194" spans="1:7" ht="14.25" x14ac:dyDescent="0.2">
      <c r="A194"/>
      <c r="B194" s="45"/>
      <c r="C194" s="45"/>
      <c r="D194" s="45"/>
      <c r="G194" s="45"/>
    </row>
    <row r="195" spans="1:7" ht="14.25" x14ac:dyDescent="0.2">
      <c r="A195"/>
      <c r="B195" s="45"/>
      <c r="C195" s="45"/>
      <c r="D195" s="45"/>
      <c r="G195" s="45"/>
    </row>
    <row r="196" spans="1:7" ht="14.25" x14ac:dyDescent="0.2">
      <c r="A196"/>
      <c r="B196" s="45"/>
      <c r="C196" s="45"/>
      <c r="D196" s="45"/>
      <c r="G196" s="45"/>
    </row>
    <row r="197" spans="1:7" ht="14.25" x14ac:dyDescent="0.2">
      <c r="A197"/>
      <c r="B197" s="45"/>
      <c r="C197" s="45"/>
      <c r="D197" s="45"/>
      <c r="G197" s="45"/>
    </row>
    <row r="198" spans="1:7" ht="14.25" x14ac:dyDescent="0.2">
      <c r="A198"/>
      <c r="B198" s="45"/>
      <c r="C198" s="45"/>
      <c r="D198" s="45"/>
      <c r="G198" s="45"/>
    </row>
    <row r="199" spans="1:7" ht="14.25" x14ac:dyDescent="0.2">
      <c r="A199"/>
      <c r="B199" s="45"/>
      <c r="C199" s="45"/>
      <c r="D199" s="45"/>
      <c r="G199" s="45"/>
    </row>
    <row r="200" spans="1:7" ht="14.25" x14ac:dyDescent="0.2">
      <c r="A200"/>
      <c r="B200" s="45"/>
      <c r="C200" s="45"/>
      <c r="D200" s="45"/>
      <c r="G200" s="45"/>
    </row>
    <row r="201" spans="1:7" ht="14.25" x14ac:dyDescent="0.2">
      <c r="A201"/>
      <c r="B201" s="45"/>
      <c r="C201" s="45"/>
      <c r="D201" s="45"/>
      <c r="G201" s="45"/>
    </row>
    <row r="202" spans="1:7" ht="14.25" x14ac:dyDescent="0.2">
      <c r="A202"/>
      <c r="B202" s="45"/>
      <c r="C202" s="45"/>
      <c r="D202" s="45"/>
      <c r="G202" s="45"/>
    </row>
    <row r="203" spans="1:7" ht="14.25" x14ac:dyDescent="0.2">
      <c r="A203"/>
      <c r="B203" s="45"/>
      <c r="C203" s="45"/>
      <c r="D203" s="45"/>
      <c r="G203" s="45"/>
    </row>
    <row r="204" spans="1:7" ht="14.25" x14ac:dyDescent="0.2">
      <c r="A204"/>
      <c r="B204" s="45"/>
      <c r="C204" s="45"/>
      <c r="D204" s="45"/>
      <c r="G204" s="45"/>
    </row>
    <row r="205" spans="1:7" ht="14.25" x14ac:dyDescent="0.2">
      <c r="A205"/>
      <c r="B205" s="45"/>
      <c r="C205" s="45"/>
      <c r="D205" s="45"/>
      <c r="G205" s="45"/>
    </row>
    <row r="206" spans="1:7" ht="14.25" x14ac:dyDescent="0.2">
      <c r="A206"/>
      <c r="B206" s="45"/>
      <c r="C206" s="45"/>
      <c r="D206" s="45"/>
      <c r="G206" s="45"/>
    </row>
    <row r="207" spans="1:7" ht="14.25" x14ac:dyDescent="0.2">
      <c r="A207"/>
      <c r="B207" s="45"/>
      <c r="C207" s="45"/>
      <c r="D207" s="45"/>
      <c r="G207" s="45"/>
    </row>
    <row r="208" spans="1:7" ht="14.25" x14ac:dyDescent="0.2">
      <c r="A208"/>
      <c r="B208" s="45"/>
      <c r="C208" s="45"/>
      <c r="D208" s="45"/>
      <c r="G208" s="45"/>
    </row>
    <row r="209" spans="1:7" ht="14.25" x14ac:dyDescent="0.2">
      <c r="A209"/>
      <c r="B209" s="45"/>
      <c r="C209" s="45"/>
      <c r="D209" s="45"/>
      <c r="G209" s="45"/>
    </row>
    <row r="210" spans="1:7" ht="14.25" x14ac:dyDescent="0.2">
      <c r="A210"/>
      <c r="B210" s="45"/>
      <c r="C210" s="45"/>
      <c r="D210" s="45"/>
      <c r="G210" s="45"/>
    </row>
    <row r="211" spans="1:7" ht="14.25" x14ac:dyDescent="0.2">
      <c r="A211"/>
      <c r="B211" s="45"/>
      <c r="C211" s="45"/>
      <c r="D211" s="45"/>
      <c r="G211" s="45"/>
    </row>
    <row r="212" spans="1:7" ht="14.25" x14ac:dyDescent="0.2">
      <c r="A212"/>
      <c r="B212" s="45"/>
      <c r="C212" s="45"/>
      <c r="D212" s="45"/>
      <c r="G212" s="45"/>
    </row>
    <row r="213" spans="1:7" ht="14.25" x14ac:dyDescent="0.2">
      <c r="A213"/>
      <c r="B213" s="45"/>
      <c r="C213" s="45"/>
      <c r="D213" s="45"/>
      <c r="G213" s="45"/>
    </row>
    <row r="214" spans="1:7" ht="14.25" x14ac:dyDescent="0.2">
      <c r="A214"/>
      <c r="B214" s="45"/>
      <c r="C214" s="45"/>
      <c r="D214" s="45"/>
      <c r="G214" s="45"/>
    </row>
    <row r="215" spans="1:7" ht="14.25" x14ac:dyDescent="0.2">
      <c r="A215"/>
      <c r="B215" s="45"/>
      <c r="C215" s="45"/>
      <c r="D215" s="45"/>
      <c r="G215" s="45"/>
    </row>
    <row r="216" spans="1:7" ht="14.25" x14ac:dyDescent="0.2">
      <c r="A216"/>
      <c r="B216" s="45"/>
      <c r="C216" s="45"/>
      <c r="D216" s="45"/>
      <c r="G216" s="45"/>
    </row>
    <row r="217" spans="1:7" ht="14.25" x14ac:dyDescent="0.2">
      <c r="A217"/>
      <c r="B217" s="45"/>
      <c r="C217" s="45"/>
      <c r="D217" s="45"/>
      <c r="G217" s="45"/>
    </row>
    <row r="218" spans="1:7" ht="14.25" x14ac:dyDescent="0.2">
      <c r="A218"/>
      <c r="B218" s="45"/>
      <c r="C218" s="45"/>
      <c r="D218" s="45"/>
      <c r="G218" s="45"/>
    </row>
    <row r="219" spans="1:7" ht="14.25" x14ac:dyDescent="0.2">
      <c r="A219"/>
      <c r="B219" s="45"/>
      <c r="C219" s="45"/>
      <c r="D219" s="45"/>
      <c r="G219" s="45"/>
    </row>
    <row r="220" spans="1:7" ht="14.25" x14ac:dyDescent="0.2">
      <c r="A220"/>
      <c r="B220" s="45"/>
      <c r="C220" s="45"/>
      <c r="D220" s="45"/>
      <c r="G220" s="45"/>
    </row>
    <row r="221" spans="1:7" ht="14.25" x14ac:dyDescent="0.2">
      <c r="A221"/>
      <c r="B221" s="45"/>
      <c r="C221" s="45"/>
      <c r="D221" s="45"/>
      <c r="G221" s="45"/>
    </row>
    <row r="222" spans="1:7" ht="14.25" x14ac:dyDescent="0.2">
      <c r="A222"/>
      <c r="B222" s="45"/>
      <c r="C222" s="45"/>
      <c r="D222" s="45"/>
      <c r="G222" s="45"/>
    </row>
    <row r="223" spans="1:7" ht="14.25" x14ac:dyDescent="0.2">
      <c r="A223"/>
      <c r="B223" s="45"/>
      <c r="C223" s="45"/>
      <c r="D223" s="45"/>
      <c r="G223" s="45"/>
    </row>
    <row r="224" spans="1:7" ht="14.25" x14ac:dyDescent="0.2">
      <c r="A224"/>
      <c r="B224" s="45"/>
      <c r="C224" s="45"/>
      <c r="D224" s="45"/>
      <c r="G224" s="45"/>
    </row>
    <row r="225" spans="1:7" ht="14.25" x14ac:dyDescent="0.2">
      <c r="A225"/>
      <c r="B225" s="45"/>
      <c r="C225" s="45"/>
      <c r="D225" s="45"/>
      <c r="G225" s="45"/>
    </row>
    <row r="226" spans="1:7" ht="14.25" x14ac:dyDescent="0.2">
      <c r="A226"/>
      <c r="B226" s="45"/>
      <c r="C226" s="45"/>
      <c r="D226" s="45"/>
      <c r="G226" s="45"/>
    </row>
    <row r="227" spans="1:7" ht="14.25" x14ac:dyDescent="0.2">
      <c r="A227"/>
      <c r="B227" s="45"/>
      <c r="C227" s="45"/>
      <c r="D227" s="45"/>
      <c r="G227" s="45"/>
    </row>
    <row r="228" spans="1:7" ht="14.25" x14ac:dyDescent="0.2">
      <c r="A228"/>
      <c r="B228" s="45"/>
      <c r="C228" s="45"/>
      <c r="D228" s="45"/>
      <c r="G228" s="45"/>
    </row>
    <row r="229" spans="1:7" ht="14.25" x14ac:dyDescent="0.2">
      <c r="A229"/>
      <c r="B229" s="45"/>
      <c r="C229" s="45"/>
      <c r="D229" s="45"/>
      <c r="G229" s="45"/>
    </row>
    <row r="230" spans="1:7" ht="14.25" x14ac:dyDescent="0.2">
      <c r="A230"/>
      <c r="B230" s="45"/>
      <c r="C230" s="45"/>
      <c r="D230" s="45"/>
      <c r="G230" s="45"/>
    </row>
    <row r="231" spans="1:7" ht="14.25" x14ac:dyDescent="0.2">
      <c r="A231"/>
      <c r="B231" s="45"/>
      <c r="C231" s="45"/>
      <c r="D231" s="45"/>
      <c r="G231" s="45"/>
    </row>
    <row r="232" spans="1:7" ht="14.25" x14ac:dyDescent="0.2">
      <c r="A232"/>
      <c r="B232" s="45"/>
      <c r="C232" s="45"/>
      <c r="D232" s="45"/>
      <c r="G232" s="45"/>
    </row>
    <row r="233" spans="1:7" ht="14.25" x14ac:dyDescent="0.2">
      <c r="A233"/>
      <c r="B233" s="45"/>
      <c r="C233" s="45"/>
      <c r="D233" s="45"/>
      <c r="G233" s="45"/>
    </row>
    <row r="234" spans="1:7" ht="14.25" x14ac:dyDescent="0.2">
      <c r="A234"/>
      <c r="B234" s="45"/>
      <c r="C234" s="45"/>
      <c r="D234" s="45"/>
      <c r="G234" s="45"/>
    </row>
    <row r="235" spans="1:7" ht="14.25" x14ac:dyDescent="0.2">
      <c r="A235"/>
      <c r="B235" s="45"/>
      <c r="C235" s="45"/>
      <c r="D235" s="45"/>
      <c r="G235" s="45"/>
    </row>
    <row r="236" spans="1:7" ht="14.25" x14ac:dyDescent="0.2">
      <c r="A236"/>
      <c r="B236" s="45"/>
      <c r="C236" s="45"/>
      <c r="D236" s="45"/>
      <c r="G236" s="45"/>
    </row>
    <row r="237" spans="1:7" ht="14.25" x14ac:dyDescent="0.2">
      <c r="A237"/>
      <c r="B237" s="45"/>
      <c r="C237" s="45"/>
      <c r="D237" s="45"/>
      <c r="G237" s="45"/>
    </row>
    <row r="238" spans="1:7" ht="14.25" x14ac:dyDescent="0.2">
      <c r="A238"/>
      <c r="B238" s="45"/>
      <c r="C238" s="45"/>
      <c r="D238" s="45"/>
      <c r="G238" s="45"/>
    </row>
    <row r="239" spans="1:7" ht="14.25" x14ac:dyDescent="0.2">
      <c r="A239"/>
      <c r="B239" s="45"/>
      <c r="C239" s="45"/>
      <c r="D239" s="45"/>
      <c r="G239" s="45"/>
    </row>
    <row r="240" spans="1:7" ht="14.25" x14ac:dyDescent="0.2">
      <c r="A240"/>
      <c r="B240" s="45"/>
      <c r="C240" s="45"/>
      <c r="D240" s="45"/>
      <c r="G240" s="45"/>
    </row>
    <row r="241" spans="1:7" ht="14.25" x14ac:dyDescent="0.2">
      <c r="A241"/>
      <c r="B241" s="45"/>
      <c r="C241" s="45"/>
      <c r="D241" s="45"/>
      <c r="G241" s="45"/>
    </row>
    <row r="242" spans="1:7" ht="14.25" x14ac:dyDescent="0.2">
      <c r="A242"/>
      <c r="B242" s="45"/>
      <c r="C242" s="45"/>
      <c r="D242" s="45"/>
      <c r="G242" s="45"/>
    </row>
    <row r="243" spans="1:7" ht="14.25" x14ac:dyDescent="0.2">
      <c r="A243"/>
      <c r="B243" s="45"/>
      <c r="C243" s="45"/>
      <c r="D243" s="45"/>
      <c r="G243" s="45"/>
    </row>
    <row r="244" spans="1:7" ht="14.25" x14ac:dyDescent="0.2">
      <c r="A244"/>
      <c r="B244" s="45"/>
      <c r="C244" s="45"/>
      <c r="D244" s="45"/>
      <c r="G244" s="45"/>
    </row>
    <row r="245" spans="1:7" ht="14.25" x14ac:dyDescent="0.2">
      <c r="A245"/>
      <c r="B245" s="45"/>
      <c r="C245" s="45"/>
      <c r="D245" s="45"/>
      <c r="G245" s="45"/>
    </row>
    <row r="246" spans="1:7" ht="14.25" x14ac:dyDescent="0.2">
      <c r="A246"/>
      <c r="B246" s="45"/>
      <c r="C246" s="45"/>
      <c r="D246" s="45"/>
      <c r="G246" s="45"/>
    </row>
    <row r="247" spans="1:7" ht="14.25" x14ac:dyDescent="0.2">
      <c r="A247"/>
      <c r="B247" s="45"/>
      <c r="C247" s="45"/>
      <c r="D247" s="45"/>
      <c r="G247" s="45"/>
    </row>
    <row r="248" spans="1:7" ht="14.25" x14ac:dyDescent="0.2">
      <c r="A248"/>
      <c r="B248" s="45"/>
      <c r="C248" s="45"/>
      <c r="D248" s="45"/>
      <c r="G248" s="45"/>
    </row>
    <row r="249" spans="1:7" ht="14.25" x14ac:dyDescent="0.2">
      <c r="A249"/>
      <c r="B249" s="45"/>
      <c r="C249" s="45"/>
      <c r="D249" s="45"/>
      <c r="G249" s="45"/>
    </row>
    <row r="250" spans="1:7" ht="14.25" x14ac:dyDescent="0.2">
      <c r="A250"/>
      <c r="B250" s="45"/>
      <c r="C250" s="45"/>
      <c r="D250" s="45"/>
      <c r="G250" s="45"/>
    </row>
    <row r="251" spans="1:7" ht="14.25" x14ac:dyDescent="0.2">
      <c r="A251"/>
      <c r="B251" s="45"/>
      <c r="C251" s="45"/>
      <c r="D251" s="45"/>
      <c r="G251" s="45"/>
    </row>
    <row r="252" spans="1:7" ht="14.25" x14ac:dyDescent="0.2">
      <c r="A252"/>
      <c r="B252" s="45"/>
      <c r="C252" s="45"/>
      <c r="D252" s="45"/>
      <c r="G252" s="45"/>
    </row>
    <row r="253" spans="1:7" ht="14.25" x14ac:dyDescent="0.2">
      <c r="A253"/>
      <c r="B253" s="45"/>
      <c r="C253" s="45"/>
      <c r="D253" s="45"/>
      <c r="G253" s="45"/>
    </row>
    <row r="254" spans="1:7" ht="14.25" x14ac:dyDescent="0.2">
      <c r="A254"/>
      <c r="B254" s="45"/>
      <c r="C254" s="45"/>
      <c r="D254" s="45"/>
      <c r="G254" s="45"/>
    </row>
    <row r="255" spans="1:7" ht="14.25" x14ac:dyDescent="0.2">
      <c r="A255"/>
      <c r="B255" s="45"/>
      <c r="C255" s="45"/>
      <c r="D255" s="45"/>
      <c r="G255" s="45"/>
    </row>
    <row r="256" spans="1:7" ht="14.25" x14ac:dyDescent="0.2">
      <c r="A256"/>
      <c r="B256" s="45"/>
      <c r="C256" s="45"/>
      <c r="D256" s="45"/>
      <c r="G256" s="45"/>
    </row>
    <row r="257" spans="1:7" ht="14.25" x14ac:dyDescent="0.2">
      <c r="A257"/>
      <c r="B257" s="45"/>
      <c r="C257" s="45"/>
      <c r="D257" s="45"/>
      <c r="G257" s="45"/>
    </row>
    <row r="258" spans="1:7" ht="14.25" x14ac:dyDescent="0.2">
      <c r="A258"/>
      <c r="B258" s="45"/>
      <c r="C258" s="45"/>
      <c r="D258" s="45"/>
      <c r="G258" s="45"/>
    </row>
    <row r="259" spans="1:7" ht="14.25" x14ac:dyDescent="0.2">
      <c r="A259"/>
      <c r="B259" s="45"/>
      <c r="C259" s="45"/>
      <c r="D259" s="45"/>
      <c r="G259" s="45"/>
    </row>
    <row r="260" spans="1:7" ht="14.25" x14ac:dyDescent="0.2">
      <c r="A260"/>
      <c r="B260" s="45"/>
      <c r="C260" s="45"/>
      <c r="D260" s="45"/>
      <c r="G260" s="45"/>
    </row>
    <row r="261" spans="1:7" ht="14.25" x14ac:dyDescent="0.2">
      <c r="G261" s="47"/>
    </row>
    <row r="262" spans="1:7" ht="14.25" x14ac:dyDescent="0.2">
      <c r="G262" s="47"/>
    </row>
    <row r="263" spans="1:7" ht="14.25" x14ac:dyDescent="0.2">
      <c r="G263" s="47"/>
    </row>
    <row r="264" spans="1:7" ht="14.25" x14ac:dyDescent="0.2">
      <c r="G264" s="47"/>
    </row>
    <row r="265" spans="1:7" ht="14.25" x14ac:dyDescent="0.2">
      <c r="G265" s="47"/>
    </row>
    <row r="266" spans="1:7" ht="14.25" x14ac:dyDescent="0.2">
      <c r="G266" s="47"/>
    </row>
    <row r="267" spans="1:7" ht="14.25" x14ac:dyDescent="0.2">
      <c r="G267" s="47"/>
    </row>
    <row r="268" spans="1:7" ht="14.25" x14ac:dyDescent="0.2">
      <c r="G268" s="47"/>
    </row>
    <row r="269" spans="1:7" ht="14.25" x14ac:dyDescent="0.2">
      <c r="G269" s="47"/>
    </row>
    <row r="270" spans="1:7" ht="14.25" x14ac:dyDescent="0.2">
      <c r="G270" s="47"/>
    </row>
    <row r="271" spans="1:7" ht="14.25" x14ac:dyDescent="0.2">
      <c r="G271" s="47"/>
    </row>
    <row r="272" spans="1:7" ht="14.25" x14ac:dyDescent="0.2">
      <c r="G272" s="47"/>
    </row>
    <row r="273" spans="7:7" ht="14.25" x14ac:dyDescent="0.2">
      <c r="G273" s="47"/>
    </row>
    <row r="274" spans="7:7" ht="14.25" x14ac:dyDescent="0.2">
      <c r="G274" s="47"/>
    </row>
    <row r="275" spans="7:7" ht="14.25" x14ac:dyDescent="0.2">
      <c r="G275" s="47"/>
    </row>
    <row r="276" spans="7:7" ht="14.25" x14ac:dyDescent="0.2">
      <c r="G276" s="47"/>
    </row>
    <row r="277" spans="7:7" ht="14.25" x14ac:dyDescent="0.2">
      <c r="G277" s="47"/>
    </row>
    <row r="278" spans="7:7" ht="14.25" x14ac:dyDescent="0.2">
      <c r="G278" s="47"/>
    </row>
    <row r="279" spans="7:7" ht="14.25" x14ac:dyDescent="0.2">
      <c r="G279" s="47"/>
    </row>
    <row r="280" spans="7:7" ht="14.25" x14ac:dyDescent="0.2">
      <c r="G280" s="47"/>
    </row>
    <row r="281" spans="7:7" ht="14.25" x14ac:dyDescent="0.2">
      <c r="G281" s="47"/>
    </row>
    <row r="282" spans="7:7" ht="14.25" x14ac:dyDescent="0.2">
      <c r="G282" s="47"/>
    </row>
    <row r="283" spans="7:7" ht="14.25" x14ac:dyDescent="0.2">
      <c r="G283" s="47"/>
    </row>
    <row r="284" spans="7:7" ht="14.25" x14ac:dyDescent="0.2">
      <c r="G284" s="47"/>
    </row>
    <row r="285" spans="7:7" ht="14.25" x14ac:dyDescent="0.2">
      <c r="G285" s="47"/>
    </row>
    <row r="286" spans="7:7" ht="14.25" x14ac:dyDescent="0.2">
      <c r="G286" s="47"/>
    </row>
    <row r="287" spans="7:7" ht="14.25" x14ac:dyDescent="0.2">
      <c r="G287" s="47"/>
    </row>
    <row r="288" spans="7:7" ht="14.25" x14ac:dyDescent="0.2">
      <c r="G288" s="47"/>
    </row>
    <row r="289" spans="7:7" ht="14.25" x14ac:dyDescent="0.2">
      <c r="G289" s="47"/>
    </row>
    <row r="290" spans="7:7" ht="14.25" x14ac:dyDescent="0.2">
      <c r="G290" s="47"/>
    </row>
    <row r="291" spans="7:7" ht="14.25" x14ac:dyDescent="0.2">
      <c r="G291" s="47"/>
    </row>
    <row r="292" spans="7:7" ht="14.25" x14ac:dyDescent="0.2">
      <c r="G292" s="47"/>
    </row>
    <row r="293" spans="7:7" ht="14.25" x14ac:dyDescent="0.2">
      <c r="G293" s="47"/>
    </row>
    <row r="294" spans="7:7" ht="14.25" x14ac:dyDescent="0.2">
      <c r="G294" s="47"/>
    </row>
    <row r="295" spans="7:7" ht="14.25" x14ac:dyDescent="0.2">
      <c r="G295" s="47"/>
    </row>
    <row r="296" spans="7:7" ht="14.25" x14ac:dyDescent="0.2">
      <c r="G296" s="47"/>
    </row>
    <row r="297" spans="7:7" ht="14.25" x14ac:dyDescent="0.2">
      <c r="G297" s="47"/>
    </row>
    <row r="298" spans="7:7" ht="14.25" x14ac:dyDescent="0.2">
      <c r="G298" s="47"/>
    </row>
    <row r="299" spans="7:7" ht="14.25" x14ac:dyDescent="0.2">
      <c r="G299" s="47"/>
    </row>
    <row r="300" spans="7:7" ht="14.25" x14ac:dyDescent="0.2">
      <c r="G300" s="47"/>
    </row>
    <row r="301" spans="7:7" ht="14.25" x14ac:dyDescent="0.2">
      <c r="G301" s="47"/>
    </row>
    <row r="302" spans="7:7" ht="14.25" x14ac:dyDescent="0.2">
      <c r="G302" s="47"/>
    </row>
    <row r="303" spans="7:7" ht="14.25" x14ac:dyDescent="0.2">
      <c r="G303" s="47"/>
    </row>
    <row r="304" spans="7:7" ht="14.25" x14ac:dyDescent="0.2">
      <c r="G304" s="47"/>
    </row>
    <row r="305" spans="7:7" ht="14.25" x14ac:dyDescent="0.2">
      <c r="G305" s="47"/>
    </row>
    <row r="306" spans="7:7" ht="14.25" x14ac:dyDescent="0.2">
      <c r="G306" s="47"/>
    </row>
    <row r="307" spans="7:7" ht="14.25" x14ac:dyDescent="0.2">
      <c r="G307" s="47"/>
    </row>
    <row r="308" spans="7:7" ht="14.25" x14ac:dyDescent="0.2">
      <c r="G308" s="47"/>
    </row>
    <row r="309" spans="7:7" ht="14.25" x14ac:dyDescent="0.2">
      <c r="G309" s="47"/>
    </row>
    <row r="310" spans="7:7" ht="14.25" x14ac:dyDescent="0.2">
      <c r="G310" s="47"/>
    </row>
    <row r="311" spans="7:7" ht="14.25" x14ac:dyDescent="0.2">
      <c r="G311" s="47"/>
    </row>
    <row r="312" spans="7:7" ht="14.25" x14ac:dyDescent="0.2">
      <c r="G312" s="47"/>
    </row>
    <row r="313" spans="7:7" ht="14.25" x14ac:dyDescent="0.2">
      <c r="G313" s="47"/>
    </row>
    <row r="314" spans="7:7" ht="14.25" x14ac:dyDescent="0.2">
      <c r="G314" s="47"/>
    </row>
    <row r="315" spans="7:7" ht="14.25" x14ac:dyDescent="0.2">
      <c r="G315" s="47"/>
    </row>
    <row r="316" spans="7:7" ht="14.25" x14ac:dyDescent="0.2">
      <c r="G316" s="47"/>
    </row>
    <row r="317" spans="7:7" ht="14.25" x14ac:dyDescent="0.2">
      <c r="G317" s="47"/>
    </row>
    <row r="318" spans="7:7" ht="14.25" x14ac:dyDescent="0.2">
      <c r="G318" s="47"/>
    </row>
    <row r="319" spans="7:7" ht="14.25" x14ac:dyDescent="0.2">
      <c r="G319" s="47"/>
    </row>
    <row r="320" spans="7:7" ht="14.25" x14ac:dyDescent="0.2">
      <c r="G320" s="47"/>
    </row>
    <row r="321" spans="7:7" ht="14.25" x14ac:dyDescent="0.2">
      <c r="G321" s="47"/>
    </row>
    <row r="322" spans="7:7" ht="14.25" x14ac:dyDescent="0.2">
      <c r="G322" s="47"/>
    </row>
    <row r="323" spans="7:7" ht="14.25" x14ac:dyDescent="0.2">
      <c r="G323" s="47"/>
    </row>
    <row r="324" spans="7:7" ht="14.25" x14ac:dyDescent="0.2">
      <c r="G324" s="47"/>
    </row>
    <row r="325" spans="7:7" ht="14.25" x14ac:dyDescent="0.2">
      <c r="G325" s="47"/>
    </row>
    <row r="326" spans="7:7" ht="14.25" x14ac:dyDescent="0.2">
      <c r="G326" s="47"/>
    </row>
    <row r="327" spans="7:7" ht="14.25" x14ac:dyDescent="0.2">
      <c r="G327" s="47"/>
    </row>
    <row r="328" spans="7:7" ht="14.25" x14ac:dyDescent="0.2">
      <c r="G328" s="47"/>
    </row>
    <row r="329" spans="7:7" ht="14.25" x14ac:dyDescent="0.2">
      <c r="G329" s="47"/>
    </row>
    <row r="330" spans="7:7" ht="14.25" x14ac:dyDescent="0.2">
      <c r="G330" s="47"/>
    </row>
    <row r="331" spans="7:7" ht="14.25" x14ac:dyDescent="0.2">
      <c r="G331" s="47"/>
    </row>
    <row r="332" spans="7:7" ht="14.25" x14ac:dyDescent="0.2">
      <c r="G332" s="47"/>
    </row>
    <row r="333" spans="7:7" ht="14.25" x14ac:dyDescent="0.2">
      <c r="G333" s="47"/>
    </row>
    <row r="334" spans="7:7" ht="14.25" x14ac:dyDescent="0.2">
      <c r="G334" s="47"/>
    </row>
    <row r="335" spans="7:7" ht="14.25" x14ac:dyDescent="0.2">
      <c r="G335" s="47"/>
    </row>
    <row r="336" spans="7:7" ht="14.25" x14ac:dyDescent="0.2">
      <c r="G336" s="47"/>
    </row>
    <row r="337" spans="7:7" ht="14.25" x14ac:dyDescent="0.2">
      <c r="G337" s="47"/>
    </row>
    <row r="338" spans="7:7" ht="14.25" x14ac:dyDescent="0.2">
      <c r="G338" s="47"/>
    </row>
    <row r="339" spans="7:7" ht="14.25" x14ac:dyDescent="0.2">
      <c r="G339" s="47"/>
    </row>
    <row r="340" spans="7:7" ht="14.25" x14ac:dyDescent="0.2">
      <c r="G340" s="47"/>
    </row>
    <row r="341" spans="7:7" ht="14.25" x14ac:dyDescent="0.2">
      <c r="G341" s="47"/>
    </row>
    <row r="342" spans="7:7" ht="14.25" x14ac:dyDescent="0.2">
      <c r="G342" s="47"/>
    </row>
    <row r="343" spans="7:7" ht="14.25" x14ac:dyDescent="0.2">
      <c r="G343" s="47"/>
    </row>
    <row r="344" spans="7:7" ht="14.25" x14ac:dyDescent="0.2">
      <c r="G344" s="47"/>
    </row>
    <row r="345" spans="7:7" ht="14.25" x14ac:dyDescent="0.2">
      <c r="G345" s="47"/>
    </row>
    <row r="346" spans="7:7" ht="14.25" x14ac:dyDescent="0.2">
      <c r="G346" s="47"/>
    </row>
    <row r="347" spans="7:7" ht="14.25" x14ac:dyDescent="0.2">
      <c r="G347" s="47"/>
    </row>
    <row r="348" spans="7:7" ht="14.25" x14ac:dyDescent="0.2">
      <c r="G348" s="47"/>
    </row>
    <row r="349" spans="7:7" ht="14.25" x14ac:dyDescent="0.2">
      <c r="G349" s="47"/>
    </row>
    <row r="350" spans="7:7" ht="14.25" x14ac:dyDescent="0.2">
      <c r="G350" s="47"/>
    </row>
    <row r="351" spans="7:7" ht="14.25" x14ac:dyDescent="0.2">
      <c r="G351" s="47"/>
    </row>
    <row r="352" spans="7:7" ht="14.25" x14ac:dyDescent="0.2">
      <c r="G352" s="47"/>
    </row>
    <row r="353" spans="7:7" ht="14.25" x14ac:dyDescent="0.2">
      <c r="G353" s="47"/>
    </row>
    <row r="354" spans="7:7" ht="14.25" x14ac:dyDescent="0.2">
      <c r="G354" s="47"/>
    </row>
    <row r="355" spans="7:7" ht="14.25" x14ac:dyDescent="0.2">
      <c r="G355" s="47"/>
    </row>
    <row r="356" spans="7:7" ht="14.25" x14ac:dyDescent="0.2">
      <c r="G356" s="47"/>
    </row>
    <row r="357" spans="7:7" ht="14.25" x14ac:dyDescent="0.2">
      <c r="G357" s="47"/>
    </row>
    <row r="358" spans="7:7" ht="14.25" x14ac:dyDescent="0.2">
      <c r="G358" s="47"/>
    </row>
    <row r="359" spans="7:7" ht="14.25" x14ac:dyDescent="0.2">
      <c r="G359" s="47"/>
    </row>
    <row r="360" spans="7:7" ht="14.25" x14ac:dyDescent="0.2">
      <c r="G360" s="47"/>
    </row>
    <row r="361" spans="7:7" ht="14.25" x14ac:dyDescent="0.2">
      <c r="G361" s="47"/>
    </row>
    <row r="362" spans="7:7" ht="14.25" x14ac:dyDescent="0.2">
      <c r="G362" s="47"/>
    </row>
    <row r="363" spans="7:7" ht="14.25" x14ac:dyDescent="0.2">
      <c r="G363" s="47"/>
    </row>
    <row r="364" spans="7:7" ht="14.25" x14ac:dyDescent="0.2">
      <c r="G364" s="47"/>
    </row>
    <row r="365" spans="7:7" ht="14.25" x14ac:dyDescent="0.2">
      <c r="G365" s="47"/>
    </row>
    <row r="366" spans="7:7" ht="14.25" x14ac:dyDescent="0.2">
      <c r="G366" s="47"/>
    </row>
    <row r="367" spans="7:7" ht="14.25" x14ac:dyDescent="0.2">
      <c r="G367" s="47"/>
    </row>
    <row r="368" spans="7:7" ht="14.25" x14ac:dyDescent="0.2">
      <c r="G368" s="47"/>
    </row>
    <row r="369" spans="7:7" ht="14.25" x14ac:dyDescent="0.2">
      <c r="G369" s="47"/>
    </row>
    <row r="370" spans="7:7" ht="14.25" x14ac:dyDescent="0.2">
      <c r="G370" s="47"/>
    </row>
    <row r="371" spans="7:7" ht="14.25" x14ac:dyDescent="0.2">
      <c r="G371" s="47"/>
    </row>
    <row r="372" spans="7:7" ht="14.25" x14ac:dyDescent="0.2">
      <c r="G372" s="47"/>
    </row>
    <row r="373" spans="7:7" ht="14.25" x14ac:dyDescent="0.2">
      <c r="G373" s="47"/>
    </row>
    <row r="374" spans="7:7" ht="14.25" x14ac:dyDescent="0.2">
      <c r="G374" s="47"/>
    </row>
    <row r="375" spans="7:7" ht="14.25" x14ac:dyDescent="0.2">
      <c r="G375" s="47"/>
    </row>
    <row r="376" spans="7:7" ht="14.25" x14ac:dyDescent="0.2">
      <c r="G376" s="47"/>
    </row>
    <row r="377" spans="7:7" ht="14.25" x14ac:dyDescent="0.2">
      <c r="G377" s="47"/>
    </row>
    <row r="378" spans="7:7" ht="14.25" x14ac:dyDescent="0.2">
      <c r="G378" s="47"/>
    </row>
    <row r="379" spans="7:7" ht="14.25" x14ac:dyDescent="0.2">
      <c r="G379" s="47"/>
    </row>
    <row r="380" spans="7:7" ht="14.25" x14ac:dyDescent="0.2">
      <c r="G380" s="47"/>
    </row>
    <row r="381" spans="7:7" ht="14.25" x14ac:dyDescent="0.2">
      <c r="G381" s="47"/>
    </row>
    <row r="382" spans="7:7" ht="14.25" x14ac:dyDescent="0.2">
      <c r="G382" s="47"/>
    </row>
    <row r="383" spans="7:7" ht="14.25" x14ac:dyDescent="0.2">
      <c r="G383" s="47"/>
    </row>
    <row r="384" spans="7:7" ht="14.25" x14ac:dyDescent="0.2">
      <c r="G384" s="47"/>
    </row>
    <row r="385" spans="7:7" ht="14.25" x14ac:dyDescent="0.2">
      <c r="G385" s="47"/>
    </row>
    <row r="386" spans="7:7" ht="14.25" x14ac:dyDescent="0.2">
      <c r="G386" s="47"/>
    </row>
    <row r="387" spans="7:7" ht="14.25" x14ac:dyDescent="0.2">
      <c r="G387" s="47"/>
    </row>
    <row r="388" spans="7:7" ht="14.25" x14ac:dyDescent="0.2">
      <c r="G388" s="47"/>
    </row>
    <row r="389" spans="7:7" ht="14.25" x14ac:dyDescent="0.2">
      <c r="G389" s="47"/>
    </row>
    <row r="390" spans="7:7" ht="14.25" x14ac:dyDescent="0.2">
      <c r="G390" s="47"/>
    </row>
    <row r="391" spans="7:7" ht="14.25" x14ac:dyDescent="0.2">
      <c r="G391" s="47"/>
    </row>
    <row r="392" spans="7:7" ht="14.25" x14ac:dyDescent="0.2">
      <c r="G392" s="47"/>
    </row>
    <row r="393" spans="7:7" ht="14.25" x14ac:dyDescent="0.2">
      <c r="G393" s="47"/>
    </row>
    <row r="394" spans="7:7" ht="14.25" x14ac:dyDescent="0.2">
      <c r="G394" s="47"/>
    </row>
    <row r="395" spans="7:7" ht="14.25" x14ac:dyDescent="0.2">
      <c r="G395" s="47"/>
    </row>
    <row r="396" spans="7:7" ht="14.25" x14ac:dyDescent="0.2">
      <c r="G396" s="47"/>
    </row>
    <row r="397" spans="7:7" ht="14.25" x14ac:dyDescent="0.2">
      <c r="G397" s="47"/>
    </row>
    <row r="398" spans="7:7" ht="14.25" x14ac:dyDescent="0.2">
      <c r="G398" s="47"/>
    </row>
    <row r="399" spans="7:7" ht="14.25" x14ac:dyDescent="0.2">
      <c r="G399" s="47"/>
    </row>
    <row r="400" spans="7:7" ht="14.25" x14ac:dyDescent="0.2">
      <c r="G400" s="47"/>
    </row>
    <row r="401" spans="7:7" ht="14.25" x14ac:dyDescent="0.2">
      <c r="G401" s="47"/>
    </row>
    <row r="402" spans="7:7" ht="14.25" x14ac:dyDescent="0.2">
      <c r="G402" s="47"/>
    </row>
    <row r="403" spans="7:7" ht="14.25" x14ac:dyDescent="0.2">
      <c r="G403" s="47"/>
    </row>
    <row r="404" spans="7:7" ht="14.25" x14ac:dyDescent="0.2">
      <c r="G404" s="47"/>
    </row>
    <row r="405" spans="7:7" ht="14.25" x14ac:dyDescent="0.2">
      <c r="G405" s="47"/>
    </row>
    <row r="406" spans="7:7" ht="14.25" x14ac:dyDescent="0.2">
      <c r="G406" s="47"/>
    </row>
    <row r="407" spans="7:7" ht="14.25" x14ac:dyDescent="0.2">
      <c r="G407" s="47"/>
    </row>
    <row r="408" spans="7:7" ht="14.25" x14ac:dyDescent="0.2">
      <c r="G408" s="47"/>
    </row>
    <row r="409" spans="7:7" ht="14.25" x14ac:dyDescent="0.2">
      <c r="G409" s="47"/>
    </row>
    <row r="410" spans="7:7" ht="14.25" x14ac:dyDescent="0.2">
      <c r="G410" s="47"/>
    </row>
    <row r="411" spans="7:7" ht="14.25" x14ac:dyDescent="0.2">
      <c r="G411" s="47"/>
    </row>
    <row r="412" spans="7:7" ht="14.25" x14ac:dyDescent="0.2">
      <c r="G412" s="47"/>
    </row>
    <row r="413" spans="7:7" ht="14.25" x14ac:dyDescent="0.2">
      <c r="G413" s="47"/>
    </row>
    <row r="414" spans="7:7" ht="14.25" x14ac:dyDescent="0.2">
      <c r="G414" s="47"/>
    </row>
    <row r="415" spans="7:7" ht="14.25" x14ac:dyDescent="0.2">
      <c r="G415" s="47"/>
    </row>
    <row r="416" spans="7:7" ht="14.25" x14ac:dyDescent="0.2">
      <c r="G416" s="47"/>
    </row>
    <row r="417" spans="7:7" ht="14.25" x14ac:dyDescent="0.2">
      <c r="G417" s="47"/>
    </row>
    <row r="418" spans="7:7" ht="14.25" x14ac:dyDescent="0.2">
      <c r="G418" s="47"/>
    </row>
    <row r="419" spans="7:7" ht="14.25" x14ac:dyDescent="0.2">
      <c r="G419" s="47"/>
    </row>
    <row r="420" spans="7:7" ht="14.25" x14ac:dyDescent="0.2">
      <c r="G420" s="47"/>
    </row>
    <row r="421" spans="7:7" ht="14.25" x14ac:dyDescent="0.2">
      <c r="G421" s="47"/>
    </row>
    <row r="422" spans="7:7" ht="14.25" x14ac:dyDescent="0.2">
      <c r="G422" s="47"/>
    </row>
    <row r="423" spans="7:7" ht="14.25" x14ac:dyDescent="0.2">
      <c r="G423" s="47"/>
    </row>
    <row r="424" spans="7:7" ht="14.25" x14ac:dyDescent="0.2">
      <c r="G424" s="47"/>
    </row>
    <row r="425" spans="7:7" ht="14.25" x14ac:dyDescent="0.2">
      <c r="G425" s="47"/>
    </row>
    <row r="426" spans="7:7" ht="14.25" x14ac:dyDescent="0.2">
      <c r="G426" s="47"/>
    </row>
    <row r="427" spans="7:7" ht="14.25" x14ac:dyDescent="0.2">
      <c r="G427" s="47"/>
    </row>
    <row r="428" spans="7:7" ht="14.25" x14ac:dyDescent="0.2">
      <c r="G428" s="47"/>
    </row>
    <row r="429" spans="7:7" ht="14.25" x14ac:dyDescent="0.2">
      <c r="G429" s="47"/>
    </row>
    <row r="430" spans="7:7" ht="14.25" x14ac:dyDescent="0.2">
      <c r="G430" s="47"/>
    </row>
    <row r="431" spans="7:7" ht="14.25" x14ac:dyDescent="0.2">
      <c r="G431" s="47"/>
    </row>
    <row r="432" spans="7:7" ht="14.25" x14ac:dyDescent="0.2">
      <c r="G432" s="47"/>
    </row>
    <row r="433" spans="7:7" ht="14.25" x14ac:dyDescent="0.2">
      <c r="G433" s="47"/>
    </row>
    <row r="434" spans="7:7" ht="14.25" x14ac:dyDescent="0.2">
      <c r="G434" s="47"/>
    </row>
    <row r="435" spans="7:7" ht="14.25" x14ac:dyDescent="0.2">
      <c r="G435" s="47"/>
    </row>
    <row r="436" spans="7:7" ht="14.25" x14ac:dyDescent="0.2">
      <c r="G436" s="47"/>
    </row>
    <row r="437" spans="7:7" ht="14.25" x14ac:dyDescent="0.2">
      <c r="G437" s="47"/>
    </row>
    <row r="438" spans="7:7" ht="14.25" x14ac:dyDescent="0.2">
      <c r="G438" s="47"/>
    </row>
    <row r="439" spans="7:7" ht="14.25" x14ac:dyDescent="0.2">
      <c r="G439" s="47"/>
    </row>
    <row r="440" spans="7:7" ht="14.25" x14ac:dyDescent="0.2">
      <c r="G440" s="47"/>
    </row>
    <row r="441" spans="7:7" ht="14.25" x14ac:dyDescent="0.2">
      <c r="G441" s="47"/>
    </row>
    <row r="442" spans="7:7" ht="14.25" x14ac:dyDescent="0.2">
      <c r="G442" s="47"/>
    </row>
    <row r="443" spans="7:7" ht="14.25" x14ac:dyDescent="0.2">
      <c r="G443" s="47"/>
    </row>
    <row r="444" spans="7:7" ht="14.25" x14ac:dyDescent="0.2">
      <c r="G444" s="47"/>
    </row>
    <row r="445" spans="7:7" ht="14.25" x14ac:dyDescent="0.2">
      <c r="G445" s="47"/>
    </row>
    <row r="446" spans="7:7" ht="14.25" x14ac:dyDescent="0.2">
      <c r="G446" s="47"/>
    </row>
    <row r="447" spans="7:7" ht="14.25" x14ac:dyDescent="0.2">
      <c r="G447" s="47"/>
    </row>
    <row r="448" spans="7:7" ht="14.25" x14ac:dyDescent="0.2">
      <c r="G448" s="47"/>
    </row>
    <row r="449" spans="7:7" ht="14.25" x14ac:dyDescent="0.2">
      <c r="G449" s="47"/>
    </row>
    <row r="450" spans="7:7" ht="14.25" x14ac:dyDescent="0.2">
      <c r="G450" s="47"/>
    </row>
    <row r="451" spans="7:7" ht="14.25" x14ac:dyDescent="0.2">
      <c r="G451" s="47"/>
    </row>
    <row r="452" spans="7:7" ht="14.25" x14ac:dyDescent="0.2">
      <c r="G452" s="47"/>
    </row>
    <row r="453" spans="7:7" ht="14.25" x14ac:dyDescent="0.2">
      <c r="G453" s="47"/>
    </row>
    <row r="454" spans="7:7" ht="14.25" x14ac:dyDescent="0.2">
      <c r="G454" s="47"/>
    </row>
    <row r="455" spans="7:7" ht="14.25" x14ac:dyDescent="0.2">
      <c r="G455" s="47"/>
    </row>
    <row r="456" spans="7:7" ht="14.25" x14ac:dyDescent="0.2">
      <c r="G456" s="47"/>
    </row>
    <row r="457" spans="7:7" ht="14.25" x14ac:dyDescent="0.2">
      <c r="G457" s="47"/>
    </row>
    <row r="458" spans="7:7" ht="14.25" x14ac:dyDescent="0.2">
      <c r="G458" s="47"/>
    </row>
    <row r="459" spans="7:7" ht="14.25" x14ac:dyDescent="0.2">
      <c r="G459" s="47"/>
    </row>
    <row r="460" spans="7:7" ht="14.25" x14ac:dyDescent="0.2">
      <c r="G460" s="47"/>
    </row>
    <row r="461" spans="7:7" ht="14.25" x14ac:dyDescent="0.2">
      <c r="G461" s="47"/>
    </row>
    <row r="462" spans="7:7" ht="14.25" x14ac:dyDescent="0.2">
      <c r="G462" s="47"/>
    </row>
    <row r="463" spans="7:7" ht="14.25" x14ac:dyDescent="0.2">
      <c r="G463" s="47"/>
    </row>
    <row r="464" spans="7:7" ht="14.25" x14ac:dyDescent="0.2">
      <c r="G464" s="47"/>
    </row>
    <row r="465" spans="7:7" ht="14.25" x14ac:dyDescent="0.2">
      <c r="G465" s="47"/>
    </row>
    <row r="466" spans="7:7" ht="14.25" x14ac:dyDescent="0.2">
      <c r="G466" s="47"/>
    </row>
  </sheetData>
  <pageMargins left="0.7" right="0.7" top="0.75" bottom="0.75" header="0" footer="0"/>
  <pageSetup paperSize="9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3F33FD-EAA9-4862-8237-40A8BD3ADA9A}">
          <x14:formula1>
            <xm:f>'Oferta económica'!$B$13:$B$80</xm:f>
          </x14:formula1>
          <xm:sqref>E2:E149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CE28E-5E05-4959-AB98-5D41B254F6AB}">
  <dimension ref="A1:R38"/>
  <sheetViews>
    <sheetView topLeftCell="B23" workbookViewId="0">
      <selection activeCell="E40" sqref="E40"/>
    </sheetView>
  </sheetViews>
  <sheetFormatPr baseColWidth="10" defaultColWidth="8" defaultRowHeight="15" x14ac:dyDescent="0.25"/>
  <cols>
    <col min="1" max="2" width="17.5" style="41" bestFit="1" customWidth="1"/>
    <col min="3" max="3" width="17.5" style="41" customWidth="1"/>
    <col min="4" max="7" width="17.5" style="41" bestFit="1" customWidth="1"/>
    <col min="8" max="15" width="17.5" style="41" hidden="1" customWidth="1"/>
    <col min="16" max="18" width="17.5" style="41" bestFit="1" customWidth="1"/>
    <col min="19" max="16384" width="8" style="41"/>
  </cols>
  <sheetData>
    <row r="1" spans="1:18" x14ac:dyDescent="0.25">
      <c r="A1" s="40" t="s">
        <v>69</v>
      </c>
      <c r="B1" s="40" t="s">
        <v>70</v>
      </c>
      <c r="C1" s="40" t="s">
        <v>137</v>
      </c>
      <c r="D1" s="40" t="s">
        <v>71</v>
      </c>
      <c r="E1" s="40" t="s">
        <v>72</v>
      </c>
      <c r="F1" s="40" t="s">
        <v>73</v>
      </c>
      <c r="G1" s="40" t="s">
        <v>74</v>
      </c>
      <c r="H1" s="40" t="s">
        <v>75</v>
      </c>
      <c r="I1" s="40" t="s">
        <v>76</v>
      </c>
      <c r="J1" s="40" t="s">
        <v>77</v>
      </c>
      <c r="K1" s="40" t="s">
        <v>78</v>
      </c>
      <c r="L1" s="40" t="s">
        <v>79</v>
      </c>
      <c r="M1" s="40" t="s">
        <v>80</v>
      </c>
      <c r="N1" s="40" t="s">
        <v>81</v>
      </c>
      <c r="O1" s="40" t="s">
        <v>82</v>
      </c>
      <c r="P1" s="40" t="s">
        <v>141</v>
      </c>
      <c r="Q1" s="40" t="s">
        <v>83</v>
      </c>
      <c r="R1" s="40" t="s">
        <v>84</v>
      </c>
    </row>
    <row r="2" spans="1:18" x14ac:dyDescent="0.25">
      <c r="A2" s="50" t="s">
        <v>175</v>
      </c>
      <c r="B2" s="53" t="s">
        <v>85</v>
      </c>
      <c r="C2" s="42" t="str">
        <f>Table1[[#This Row],['# ID de la encuesta]]&amp;"-"&amp;Table1[[#This Row],['# ID del aparato (marcarlo con este número en el sitio)]]</f>
        <v>EC05298-5-1</v>
      </c>
      <c r="D2" s="50" t="s">
        <v>274</v>
      </c>
      <c r="E2" s="50" t="s">
        <v>123</v>
      </c>
      <c r="F2" s="50" t="s">
        <v>87</v>
      </c>
      <c r="G2" s="50" t="s">
        <v>95</v>
      </c>
      <c r="H2" s="50"/>
      <c r="I2" s="50" t="s">
        <v>87</v>
      </c>
      <c r="J2" s="50" t="s">
        <v>96</v>
      </c>
      <c r="K2" s="50" t="s">
        <v>97</v>
      </c>
      <c r="L2" s="50" t="s">
        <v>89</v>
      </c>
      <c r="M2" s="50" t="s">
        <v>87</v>
      </c>
      <c r="N2" s="50" t="s">
        <v>89</v>
      </c>
      <c r="O2" s="50" t="s">
        <v>89</v>
      </c>
      <c r="P2" s="50" t="s">
        <v>178</v>
      </c>
      <c r="Q2" s="50" t="s">
        <v>179</v>
      </c>
      <c r="R2" s="50" t="s">
        <v>180</v>
      </c>
    </row>
    <row r="3" spans="1:18" x14ac:dyDescent="0.25">
      <c r="A3" s="50" t="s">
        <v>175</v>
      </c>
      <c r="B3" s="53" t="s">
        <v>90</v>
      </c>
      <c r="C3" s="42" t="str">
        <f>Table1[[#This Row],['# ID de la encuesta]]&amp;"-"&amp;Table1[[#This Row],['# ID del aparato (marcarlo con este número en el sitio)]]</f>
        <v>EC05298-5-2</v>
      </c>
      <c r="D3" s="50" t="s">
        <v>274</v>
      </c>
      <c r="E3" s="50" t="s">
        <v>101</v>
      </c>
      <c r="F3" s="50" t="s">
        <v>87</v>
      </c>
      <c r="G3" s="50" t="s">
        <v>95</v>
      </c>
      <c r="H3" s="50"/>
      <c r="I3" s="50" t="s">
        <v>87</v>
      </c>
      <c r="J3" s="50" t="s">
        <v>99</v>
      </c>
      <c r="K3" s="50" t="s">
        <v>97</v>
      </c>
      <c r="L3" s="50" t="s">
        <v>89</v>
      </c>
      <c r="M3" s="50" t="s">
        <v>87</v>
      </c>
      <c r="N3" s="50" t="s">
        <v>89</v>
      </c>
      <c r="O3" s="50" t="s">
        <v>89</v>
      </c>
      <c r="P3" s="50" t="s">
        <v>181</v>
      </c>
      <c r="Q3" s="50"/>
      <c r="R3" s="50" t="s">
        <v>182</v>
      </c>
    </row>
    <row r="4" spans="1:18" x14ac:dyDescent="0.25">
      <c r="A4" s="50" t="s">
        <v>175</v>
      </c>
      <c r="B4" s="53" t="s">
        <v>92</v>
      </c>
      <c r="C4" s="42" t="str">
        <f>Table1[[#This Row],['# ID de la encuesta]]&amp;"-"&amp;Table1[[#This Row],['# ID del aparato (marcarlo con este número en el sitio)]]</f>
        <v>EC05298-5-3</v>
      </c>
      <c r="D4" s="50" t="s">
        <v>274</v>
      </c>
      <c r="E4" s="50" t="s">
        <v>101</v>
      </c>
      <c r="F4" s="50" t="s">
        <v>87</v>
      </c>
      <c r="G4" s="50" t="s">
        <v>95</v>
      </c>
      <c r="H4" s="50"/>
      <c r="I4" s="50" t="s">
        <v>87</v>
      </c>
      <c r="J4" s="50" t="s">
        <v>99</v>
      </c>
      <c r="K4" s="50" t="s">
        <v>97</v>
      </c>
      <c r="L4" s="50" t="s">
        <v>89</v>
      </c>
      <c r="M4" s="50" t="s">
        <v>87</v>
      </c>
      <c r="N4" s="50" t="s">
        <v>89</v>
      </c>
      <c r="O4" s="50" t="s">
        <v>89</v>
      </c>
      <c r="P4" s="50" t="s">
        <v>183</v>
      </c>
      <c r="Q4" s="50" t="s">
        <v>184</v>
      </c>
      <c r="R4" s="50" t="s">
        <v>185</v>
      </c>
    </row>
    <row r="5" spans="1:18" x14ac:dyDescent="0.25">
      <c r="A5" s="50" t="s">
        <v>175</v>
      </c>
      <c r="B5" s="53" t="s">
        <v>93</v>
      </c>
      <c r="C5" s="42" t="str">
        <f>Table1[[#This Row],['# ID de la encuesta]]&amp;"-"&amp;Table1[[#This Row],['# ID del aparato (marcarlo con este número en el sitio)]]</f>
        <v>EC05298-5-4</v>
      </c>
      <c r="D5" s="50" t="s">
        <v>274</v>
      </c>
      <c r="E5" s="50" t="s">
        <v>101</v>
      </c>
      <c r="F5" s="50" t="s">
        <v>87</v>
      </c>
      <c r="G5" s="50" t="s">
        <v>95</v>
      </c>
      <c r="H5" s="50"/>
      <c r="I5" s="50" t="s">
        <v>87</v>
      </c>
      <c r="J5" s="50" t="s">
        <v>99</v>
      </c>
      <c r="K5" s="50" t="s">
        <v>97</v>
      </c>
      <c r="L5" s="50" t="s">
        <v>89</v>
      </c>
      <c r="M5" s="50" t="s">
        <v>87</v>
      </c>
      <c r="N5" s="50" t="s">
        <v>89</v>
      </c>
      <c r="O5" s="50" t="s">
        <v>89</v>
      </c>
      <c r="P5" s="50" t="s">
        <v>186</v>
      </c>
      <c r="Q5" s="50"/>
      <c r="R5" s="50" t="s">
        <v>187</v>
      </c>
    </row>
    <row r="6" spans="1:18" x14ac:dyDescent="0.25">
      <c r="A6" s="50" t="s">
        <v>175</v>
      </c>
      <c r="B6" s="53" t="s">
        <v>98</v>
      </c>
      <c r="C6" s="42" t="str">
        <f>Table1[[#This Row],['# ID de la encuesta]]&amp;"-"&amp;Table1[[#This Row],['# ID del aparato (marcarlo con este número en el sitio)]]</f>
        <v>EC05298-5-5</v>
      </c>
      <c r="D6" s="50" t="s">
        <v>274</v>
      </c>
      <c r="E6" s="50" t="s">
        <v>101</v>
      </c>
      <c r="F6" s="50" t="s">
        <v>87</v>
      </c>
      <c r="G6" s="50" t="s">
        <v>103</v>
      </c>
      <c r="H6" s="50"/>
      <c r="I6" s="50"/>
      <c r="J6" s="50"/>
      <c r="K6" s="50"/>
      <c r="L6" s="50"/>
      <c r="M6" s="50"/>
      <c r="N6" s="50" t="s">
        <v>89</v>
      </c>
      <c r="O6" s="50" t="s">
        <v>89</v>
      </c>
      <c r="P6" s="50" t="s">
        <v>188</v>
      </c>
      <c r="Q6" s="50" t="s">
        <v>189</v>
      </c>
      <c r="R6" s="50" t="s">
        <v>190</v>
      </c>
    </row>
    <row r="7" spans="1:18" x14ac:dyDescent="0.25">
      <c r="A7" s="50" t="s">
        <v>175</v>
      </c>
      <c r="B7" s="53" t="s">
        <v>100</v>
      </c>
      <c r="C7" s="42" t="str">
        <f>Table1[[#This Row],['# ID de la encuesta]]&amp;"-"&amp;Table1[[#This Row],['# ID del aparato (marcarlo con este número en el sitio)]]</f>
        <v>EC05298-5-6</v>
      </c>
      <c r="D7" s="50" t="s">
        <v>274</v>
      </c>
      <c r="E7" s="50" t="s">
        <v>101</v>
      </c>
      <c r="F7" s="50" t="s">
        <v>87</v>
      </c>
      <c r="G7" s="50" t="s">
        <v>103</v>
      </c>
      <c r="H7" s="50"/>
      <c r="I7" s="50"/>
      <c r="J7" s="50"/>
      <c r="K7" s="50"/>
      <c r="L7" s="50"/>
      <c r="M7" s="50"/>
      <c r="N7" s="50" t="s">
        <v>89</v>
      </c>
      <c r="O7" s="50" t="s">
        <v>89</v>
      </c>
      <c r="P7" s="50" t="s">
        <v>91</v>
      </c>
      <c r="Q7" s="50" t="s">
        <v>191</v>
      </c>
      <c r="R7" s="50" t="s">
        <v>192</v>
      </c>
    </row>
    <row r="8" spans="1:18" x14ac:dyDescent="0.25">
      <c r="A8" s="50" t="s">
        <v>175</v>
      </c>
      <c r="B8" s="53" t="s">
        <v>102</v>
      </c>
      <c r="C8" s="42" t="str">
        <f>Table1[[#This Row],['# ID de la encuesta]]&amp;"-"&amp;Table1[[#This Row],['# ID del aparato (marcarlo con este número en el sitio)]]</f>
        <v>EC05298-5-7</v>
      </c>
      <c r="D8" s="50" t="s">
        <v>274</v>
      </c>
      <c r="E8" s="50" t="s">
        <v>101</v>
      </c>
      <c r="F8" s="50" t="s">
        <v>89</v>
      </c>
      <c r="G8" s="50" t="s">
        <v>103</v>
      </c>
      <c r="H8" s="50"/>
      <c r="I8" s="50"/>
      <c r="J8" s="50"/>
      <c r="K8" s="50"/>
      <c r="L8" s="50"/>
      <c r="M8" s="50"/>
      <c r="N8" s="50" t="s">
        <v>89</v>
      </c>
      <c r="O8" s="50" t="s">
        <v>89</v>
      </c>
      <c r="P8" s="50" t="s">
        <v>193</v>
      </c>
      <c r="Q8" s="50"/>
      <c r="R8" s="50" t="s">
        <v>194</v>
      </c>
    </row>
    <row r="9" spans="1:18" x14ac:dyDescent="0.25">
      <c r="A9" s="50" t="s">
        <v>175</v>
      </c>
      <c r="B9" s="53" t="s">
        <v>104</v>
      </c>
      <c r="C9" s="42" t="str">
        <f>Table1[[#This Row],['# ID de la encuesta]]&amp;"-"&amp;Table1[[#This Row],['# ID del aparato (marcarlo con este número en el sitio)]]</f>
        <v>EC05298-5-8</v>
      </c>
      <c r="D9" s="50" t="s">
        <v>274</v>
      </c>
      <c r="E9" s="50" t="s">
        <v>101</v>
      </c>
      <c r="F9" s="50" t="s">
        <v>87</v>
      </c>
      <c r="G9" s="50" t="s">
        <v>88</v>
      </c>
      <c r="H9" s="50" t="s">
        <v>89</v>
      </c>
      <c r="I9" s="50"/>
      <c r="J9" s="50"/>
      <c r="K9" s="50"/>
      <c r="L9" s="50"/>
      <c r="M9" s="50"/>
      <c r="N9" s="50" t="s">
        <v>89</v>
      </c>
      <c r="O9" s="50" t="s">
        <v>89</v>
      </c>
      <c r="P9" s="50" t="s">
        <v>195</v>
      </c>
      <c r="Q9" s="50" t="s">
        <v>196</v>
      </c>
      <c r="R9" s="52" t="s">
        <v>197</v>
      </c>
    </row>
    <row r="10" spans="1:18" x14ac:dyDescent="0.25">
      <c r="A10" s="50" t="s">
        <v>175</v>
      </c>
      <c r="B10" s="53" t="s">
        <v>105</v>
      </c>
      <c r="C10" s="42" t="str">
        <f>Table1[[#This Row],['# ID de la encuesta]]&amp;"-"&amp;Table1[[#This Row],['# ID del aparato (marcarlo con este número en el sitio)]]</f>
        <v>EC05298-5-9</v>
      </c>
      <c r="D10" s="50" t="s">
        <v>275</v>
      </c>
      <c r="E10" s="50" t="s">
        <v>94</v>
      </c>
      <c r="F10" s="50" t="s">
        <v>87</v>
      </c>
      <c r="G10" s="50" t="s">
        <v>95</v>
      </c>
      <c r="H10" s="50"/>
      <c r="I10" s="50" t="s">
        <v>87</v>
      </c>
      <c r="J10" s="50" t="s">
        <v>99</v>
      </c>
      <c r="K10" s="50" t="s">
        <v>97</v>
      </c>
      <c r="L10" s="50" t="s">
        <v>89</v>
      </c>
      <c r="M10" s="50" t="s">
        <v>87</v>
      </c>
      <c r="N10" s="50" t="s">
        <v>89</v>
      </c>
      <c r="O10" s="50" t="s">
        <v>89</v>
      </c>
      <c r="P10" s="50" t="s">
        <v>198</v>
      </c>
      <c r="Q10" s="50"/>
      <c r="R10" s="50" t="s">
        <v>199</v>
      </c>
    </row>
    <row r="11" spans="1:18" x14ac:dyDescent="0.25">
      <c r="A11" s="50" t="s">
        <v>175</v>
      </c>
      <c r="B11" s="53" t="s">
        <v>107</v>
      </c>
      <c r="C11" s="42" t="str">
        <f>Table1[[#This Row],['# ID de la encuesta]]&amp;"-"&amp;Table1[[#This Row],['# ID del aparato (marcarlo con este número en el sitio)]]</f>
        <v>EC05298-5-10</v>
      </c>
      <c r="D11" s="50" t="s">
        <v>275</v>
      </c>
      <c r="E11" s="50" t="s">
        <v>94</v>
      </c>
      <c r="F11" s="50" t="s">
        <v>87</v>
      </c>
      <c r="G11" s="50" t="s">
        <v>95</v>
      </c>
      <c r="H11" s="50"/>
      <c r="I11" s="50" t="s">
        <v>89</v>
      </c>
      <c r="J11" s="50" t="s">
        <v>99</v>
      </c>
      <c r="K11" s="50" t="s">
        <v>97</v>
      </c>
      <c r="L11" s="50" t="s">
        <v>89</v>
      </c>
      <c r="M11" s="50" t="s">
        <v>87</v>
      </c>
      <c r="N11" s="50" t="s">
        <v>89</v>
      </c>
      <c r="O11" s="50" t="s">
        <v>89</v>
      </c>
      <c r="P11" s="50" t="s">
        <v>144</v>
      </c>
      <c r="Q11" s="50"/>
      <c r="R11" s="50" t="s">
        <v>200</v>
      </c>
    </row>
    <row r="12" spans="1:18" x14ac:dyDescent="0.25">
      <c r="A12" s="50" t="s">
        <v>175</v>
      </c>
      <c r="B12" s="53" t="s">
        <v>108</v>
      </c>
      <c r="C12" s="42" t="str">
        <f>Table1[[#This Row],['# ID de la encuesta]]&amp;"-"&amp;Table1[[#This Row],['# ID del aparato (marcarlo con este número en el sitio)]]</f>
        <v>EC05298-5-11</v>
      </c>
      <c r="D12" s="50" t="s">
        <v>275</v>
      </c>
      <c r="E12" s="50" t="s">
        <v>94</v>
      </c>
      <c r="F12" s="50" t="s">
        <v>87</v>
      </c>
      <c r="G12" s="50" t="s">
        <v>95</v>
      </c>
      <c r="H12" s="50"/>
      <c r="I12" s="50" t="s">
        <v>87</v>
      </c>
      <c r="J12" s="50" t="s">
        <v>99</v>
      </c>
      <c r="K12" s="50" t="s">
        <v>97</v>
      </c>
      <c r="L12" s="50" t="s">
        <v>89</v>
      </c>
      <c r="M12" s="50" t="s">
        <v>87</v>
      </c>
      <c r="N12" s="50" t="s">
        <v>89</v>
      </c>
      <c r="O12" s="50" t="s">
        <v>89</v>
      </c>
      <c r="P12" s="50" t="s">
        <v>201</v>
      </c>
      <c r="Q12" s="50"/>
      <c r="R12" s="52" t="s">
        <v>202</v>
      </c>
    </row>
    <row r="13" spans="1:18" x14ac:dyDescent="0.25">
      <c r="A13" s="50" t="s">
        <v>175</v>
      </c>
      <c r="B13" s="53" t="s">
        <v>109</v>
      </c>
      <c r="C13" s="42" t="str">
        <f>Table1[[#This Row],['# ID de la encuesta]]&amp;"-"&amp;Table1[[#This Row],['# ID del aparato (marcarlo con este número en el sitio)]]</f>
        <v>EC05298-5-12</v>
      </c>
      <c r="D13" s="50" t="s">
        <v>275</v>
      </c>
      <c r="E13" s="50" t="s">
        <v>94</v>
      </c>
      <c r="F13" s="50" t="s">
        <v>87</v>
      </c>
      <c r="G13" s="50" t="s">
        <v>95</v>
      </c>
      <c r="H13" s="50"/>
      <c r="I13" s="50" t="s">
        <v>87</v>
      </c>
      <c r="J13" s="50" t="s">
        <v>96</v>
      </c>
      <c r="K13" s="50" t="s">
        <v>97</v>
      </c>
      <c r="L13" s="50" t="s">
        <v>89</v>
      </c>
      <c r="M13" s="50" t="s">
        <v>87</v>
      </c>
      <c r="N13" s="50" t="s">
        <v>89</v>
      </c>
      <c r="O13" s="50" t="s">
        <v>89</v>
      </c>
      <c r="P13" s="50" t="s">
        <v>147</v>
      </c>
      <c r="Q13" s="50"/>
      <c r="R13" s="50" t="s">
        <v>203</v>
      </c>
    </row>
    <row r="14" spans="1:18" x14ac:dyDescent="0.25">
      <c r="A14" s="50" t="s">
        <v>175</v>
      </c>
      <c r="B14" s="53" t="s">
        <v>110</v>
      </c>
      <c r="C14" s="42" t="str">
        <f>Table1[[#This Row],['# ID de la encuesta]]&amp;"-"&amp;Table1[[#This Row],['# ID del aparato (marcarlo con este número en el sitio)]]</f>
        <v>EC05298-5-13</v>
      </c>
      <c r="D14" s="50" t="s">
        <v>275</v>
      </c>
      <c r="E14" s="50" t="s">
        <v>101</v>
      </c>
      <c r="F14" s="50" t="s">
        <v>87</v>
      </c>
      <c r="G14" s="50" t="s">
        <v>103</v>
      </c>
      <c r="H14" s="50"/>
      <c r="I14" s="50"/>
      <c r="J14" s="50"/>
      <c r="K14" s="50"/>
      <c r="L14" s="50"/>
      <c r="M14" s="50"/>
      <c r="N14" s="50" t="s">
        <v>89</v>
      </c>
      <c r="O14" s="50" t="s">
        <v>89</v>
      </c>
      <c r="P14" s="50" t="s">
        <v>204</v>
      </c>
      <c r="Q14" s="50" t="s">
        <v>205</v>
      </c>
      <c r="R14" s="50" t="s">
        <v>206</v>
      </c>
    </row>
    <row r="15" spans="1:18" x14ac:dyDescent="0.25">
      <c r="A15" s="50" t="s">
        <v>175</v>
      </c>
      <c r="B15" s="53" t="s">
        <v>111</v>
      </c>
      <c r="C15" s="42" t="str">
        <f>Table1[[#This Row],['# ID de la encuesta]]&amp;"-"&amp;Table1[[#This Row],['# ID del aparato (marcarlo con este número en el sitio)]]</f>
        <v>EC05298-5-14</v>
      </c>
      <c r="D15" s="50" t="s">
        <v>275</v>
      </c>
      <c r="E15" s="50" t="s">
        <v>101</v>
      </c>
      <c r="F15" s="50" t="s">
        <v>87</v>
      </c>
      <c r="G15" s="50" t="s">
        <v>103</v>
      </c>
      <c r="H15" s="50"/>
      <c r="I15" s="50"/>
      <c r="J15" s="50"/>
      <c r="K15" s="50"/>
      <c r="L15" s="50"/>
      <c r="M15" s="50"/>
      <c r="N15" s="50" t="s">
        <v>89</v>
      </c>
      <c r="O15" s="50" t="s">
        <v>89</v>
      </c>
      <c r="P15" s="50" t="s">
        <v>204</v>
      </c>
      <c r="Q15" s="50"/>
      <c r="R15" s="50" t="s">
        <v>207</v>
      </c>
    </row>
    <row r="16" spans="1:18" x14ac:dyDescent="0.25">
      <c r="A16" s="50" t="s">
        <v>175</v>
      </c>
      <c r="B16" s="53" t="s">
        <v>112</v>
      </c>
      <c r="C16" s="42" t="str">
        <f>Table1[[#This Row],['# ID de la encuesta]]&amp;"-"&amp;Table1[[#This Row],['# ID del aparato (marcarlo con este número en el sitio)]]</f>
        <v>EC05298-5-15</v>
      </c>
      <c r="D16" s="50" t="s">
        <v>275</v>
      </c>
      <c r="E16" s="50" t="s">
        <v>101</v>
      </c>
      <c r="F16" s="50" t="s">
        <v>87</v>
      </c>
      <c r="G16" s="50" t="s">
        <v>103</v>
      </c>
      <c r="H16" s="50"/>
      <c r="I16" s="50"/>
      <c r="J16" s="50"/>
      <c r="K16" s="50"/>
      <c r="L16" s="50"/>
      <c r="M16" s="50"/>
      <c r="N16" s="50" t="s">
        <v>89</v>
      </c>
      <c r="O16" s="50" t="s">
        <v>89</v>
      </c>
      <c r="P16" s="50" t="s">
        <v>91</v>
      </c>
      <c r="Q16" s="50"/>
      <c r="R16" s="50" t="s">
        <v>208</v>
      </c>
    </row>
    <row r="17" spans="1:18" x14ac:dyDescent="0.25">
      <c r="A17" s="50" t="s">
        <v>175</v>
      </c>
      <c r="B17" s="53" t="s">
        <v>113</v>
      </c>
      <c r="C17" s="42" t="str">
        <f>Table1[[#This Row],['# ID de la encuesta]]&amp;"-"&amp;Table1[[#This Row],['# ID del aparato (marcarlo con este número en el sitio)]]</f>
        <v>EC05298-5-16</v>
      </c>
      <c r="D17" s="50" t="s">
        <v>275</v>
      </c>
      <c r="E17" s="50" t="s">
        <v>94</v>
      </c>
      <c r="F17" s="50" t="s">
        <v>87</v>
      </c>
      <c r="G17" s="50" t="s">
        <v>88</v>
      </c>
      <c r="H17" s="50" t="s">
        <v>89</v>
      </c>
      <c r="I17" s="50"/>
      <c r="J17" s="50"/>
      <c r="K17" s="50"/>
      <c r="L17" s="50"/>
      <c r="M17" s="50"/>
      <c r="N17" s="50" t="s">
        <v>89</v>
      </c>
      <c r="O17" s="50" t="s">
        <v>89</v>
      </c>
      <c r="P17" s="50" t="s">
        <v>209</v>
      </c>
      <c r="Q17" s="50" t="s">
        <v>210</v>
      </c>
      <c r="R17" s="50" t="s">
        <v>211</v>
      </c>
    </row>
    <row r="18" spans="1:18" x14ac:dyDescent="0.25">
      <c r="A18" s="50" t="s">
        <v>175</v>
      </c>
      <c r="B18" s="53" t="s">
        <v>114</v>
      </c>
      <c r="C18" s="42" t="str">
        <f>Table1[[#This Row],['# ID de la encuesta]]&amp;"-"&amp;Table1[[#This Row],['# ID del aparato (marcarlo con este número en el sitio)]]</f>
        <v>EC05298-5-17</v>
      </c>
      <c r="D18" s="50" t="s">
        <v>148</v>
      </c>
      <c r="E18" s="50" t="s">
        <v>86</v>
      </c>
      <c r="F18" s="50" t="s">
        <v>87</v>
      </c>
      <c r="G18" s="50" t="s">
        <v>95</v>
      </c>
      <c r="H18" s="50"/>
      <c r="I18" s="50" t="s">
        <v>89</v>
      </c>
      <c r="J18" s="50" t="s">
        <v>99</v>
      </c>
      <c r="K18" s="50" t="s">
        <v>97</v>
      </c>
      <c r="L18" s="50" t="s">
        <v>89</v>
      </c>
      <c r="M18" s="50" t="s">
        <v>87</v>
      </c>
      <c r="N18" s="50" t="s">
        <v>89</v>
      </c>
      <c r="O18" s="50" t="s">
        <v>89</v>
      </c>
      <c r="P18" s="50" t="s">
        <v>212</v>
      </c>
      <c r="Q18" s="50"/>
      <c r="R18" s="50" t="s">
        <v>213</v>
      </c>
    </row>
    <row r="19" spans="1:18" x14ac:dyDescent="0.25">
      <c r="A19" s="50" t="s">
        <v>175</v>
      </c>
      <c r="B19" s="53" t="s">
        <v>115</v>
      </c>
      <c r="C19" s="42" t="str">
        <f>Table1[[#This Row],['# ID de la encuesta]]&amp;"-"&amp;Table1[[#This Row],['# ID del aparato (marcarlo con este número en el sitio)]]</f>
        <v>EC05298-5-18</v>
      </c>
      <c r="D19" s="50" t="s">
        <v>148</v>
      </c>
      <c r="E19" s="50" t="s">
        <v>86</v>
      </c>
      <c r="F19" s="50" t="s">
        <v>87</v>
      </c>
      <c r="G19" s="50" t="s">
        <v>95</v>
      </c>
      <c r="H19" s="50"/>
      <c r="I19" s="50" t="s">
        <v>87</v>
      </c>
      <c r="J19" s="50" t="s">
        <v>99</v>
      </c>
      <c r="K19" s="50" t="s">
        <v>97</v>
      </c>
      <c r="L19" s="50" t="s">
        <v>89</v>
      </c>
      <c r="M19" s="50" t="s">
        <v>87</v>
      </c>
      <c r="N19" s="50" t="s">
        <v>89</v>
      </c>
      <c r="O19" s="50" t="s">
        <v>89</v>
      </c>
      <c r="P19" s="50" t="s">
        <v>214</v>
      </c>
      <c r="Q19" s="50"/>
      <c r="R19" s="50" t="s">
        <v>215</v>
      </c>
    </row>
    <row r="20" spans="1:18" x14ac:dyDescent="0.25">
      <c r="A20" s="50" t="s">
        <v>175</v>
      </c>
      <c r="B20" s="53" t="s">
        <v>116</v>
      </c>
      <c r="C20" s="42" t="str">
        <f>Table1[[#This Row],['# ID de la encuesta]]&amp;"-"&amp;Table1[[#This Row],['# ID del aparato (marcarlo con este número en el sitio)]]</f>
        <v>EC05298-5-19</v>
      </c>
      <c r="D20" s="50" t="s">
        <v>148</v>
      </c>
      <c r="E20" s="50" t="s">
        <v>86</v>
      </c>
      <c r="F20" s="50" t="s">
        <v>87</v>
      </c>
      <c r="G20" s="50" t="s">
        <v>95</v>
      </c>
      <c r="H20" s="50"/>
      <c r="I20" s="50" t="s">
        <v>87</v>
      </c>
      <c r="J20" s="50" t="s">
        <v>99</v>
      </c>
      <c r="K20" s="50" t="s">
        <v>97</v>
      </c>
      <c r="L20" s="50" t="s">
        <v>89</v>
      </c>
      <c r="M20" s="50" t="s">
        <v>87</v>
      </c>
      <c r="N20" s="50" t="s">
        <v>89</v>
      </c>
      <c r="O20" s="50" t="s">
        <v>89</v>
      </c>
      <c r="P20" s="50" t="s">
        <v>216</v>
      </c>
      <c r="Q20" s="50"/>
      <c r="R20" s="50" t="s">
        <v>217</v>
      </c>
    </row>
    <row r="21" spans="1:18" x14ac:dyDescent="0.25">
      <c r="A21" s="50" t="s">
        <v>175</v>
      </c>
      <c r="B21" s="53" t="s">
        <v>117</v>
      </c>
      <c r="C21" s="42" t="str">
        <f>Table1[[#This Row],['# ID de la encuesta]]&amp;"-"&amp;Table1[[#This Row],['# ID del aparato (marcarlo con este número en el sitio)]]</f>
        <v>EC05298-5-20</v>
      </c>
      <c r="D21" s="50" t="s">
        <v>148</v>
      </c>
      <c r="E21" s="50" t="s">
        <v>86</v>
      </c>
      <c r="F21" s="50" t="s">
        <v>87</v>
      </c>
      <c r="G21" s="50" t="s">
        <v>95</v>
      </c>
      <c r="H21" s="50"/>
      <c r="I21" s="50" t="s">
        <v>87</v>
      </c>
      <c r="J21" s="50" t="s">
        <v>99</v>
      </c>
      <c r="K21" s="50" t="s">
        <v>97</v>
      </c>
      <c r="L21" s="50" t="s">
        <v>89</v>
      </c>
      <c r="M21" s="50" t="s">
        <v>87</v>
      </c>
      <c r="N21" s="50" t="s">
        <v>89</v>
      </c>
      <c r="O21" s="50" t="s">
        <v>89</v>
      </c>
      <c r="P21" s="50" t="s">
        <v>218</v>
      </c>
      <c r="Q21" s="50"/>
      <c r="R21" s="50" t="s">
        <v>219</v>
      </c>
    </row>
    <row r="22" spans="1:18" x14ac:dyDescent="0.25">
      <c r="A22" s="50" t="s">
        <v>175</v>
      </c>
      <c r="B22" s="53" t="s">
        <v>118</v>
      </c>
      <c r="C22" s="42" t="str">
        <f>Table1[[#This Row],['# ID de la encuesta]]&amp;"-"&amp;Table1[[#This Row],['# ID del aparato (marcarlo con este número en el sitio)]]</f>
        <v>EC05298-5-21</v>
      </c>
      <c r="D22" s="50" t="s">
        <v>148</v>
      </c>
      <c r="E22" s="50" t="s">
        <v>86</v>
      </c>
      <c r="F22" s="50" t="s">
        <v>87</v>
      </c>
      <c r="G22" s="50" t="s">
        <v>88</v>
      </c>
      <c r="H22" s="50" t="s">
        <v>89</v>
      </c>
      <c r="I22" s="50"/>
      <c r="J22" s="50"/>
      <c r="K22" s="50"/>
      <c r="L22" s="50"/>
      <c r="M22" s="50"/>
      <c r="N22" s="50" t="s">
        <v>89</v>
      </c>
      <c r="O22" s="50" t="s">
        <v>89</v>
      </c>
      <c r="P22" s="50" t="s">
        <v>220</v>
      </c>
      <c r="Q22" s="50" t="s">
        <v>221</v>
      </c>
      <c r="R22" s="50" t="s">
        <v>222</v>
      </c>
    </row>
    <row r="23" spans="1:18" x14ac:dyDescent="0.25">
      <c r="A23" s="50" t="s">
        <v>175</v>
      </c>
      <c r="B23" s="53" t="s">
        <v>119</v>
      </c>
      <c r="C23" s="42" t="str">
        <f>Table1[[#This Row],['# ID de la encuesta]]&amp;"-"&amp;Table1[[#This Row],['# ID del aparato (marcarlo con este número en el sitio)]]</f>
        <v>EC05298-5-22</v>
      </c>
      <c r="D23" s="50" t="s">
        <v>223</v>
      </c>
      <c r="E23" s="50" t="s">
        <v>86</v>
      </c>
      <c r="F23" s="50" t="s">
        <v>87</v>
      </c>
      <c r="G23" s="50" t="s">
        <v>95</v>
      </c>
      <c r="H23" s="50"/>
      <c r="I23" s="50" t="s">
        <v>89</v>
      </c>
      <c r="J23" s="50" t="s">
        <v>96</v>
      </c>
      <c r="K23" s="50" t="s">
        <v>145</v>
      </c>
      <c r="L23" s="50" t="s">
        <v>89</v>
      </c>
      <c r="M23" s="50" t="s">
        <v>89</v>
      </c>
      <c r="N23" s="50" t="s">
        <v>89</v>
      </c>
      <c r="O23" s="50" t="s">
        <v>87</v>
      </c>
      <c r="P23" s="50" t="s">
        <v>224</v>
      </c>
      <c r="Q23" s="50"/>
      <c r="R23" s="50" t="s">
        <v>225</v>
      </c>
    </row>
    <row r="24" spans="1:18" x14ac:dyDescent="0.25">
      <c r="A24" s="50" t="s">
        <v>175</v>
      </c>
      <c r="B24" s="53" t="s">
        <v>120</v>
      </c>
      <c r="C24" s="42" t="str">
        <f>Table1[[#This Row],['# ID de la encuesta]]&amp;"-"&amp;Table1[[#This Row],['# ID del aparato (marcarlo con este número en el sitio)]]</f>
        <v>EC05298-5-23</v>
      </c>
      <c r="D24" s="50" t="s">
        <v>223</v>
      </c>
      <c r="E24" s="50" t="s">
        <v>86</v>
      </c>
      <c r="F24" s="50" t="s">
        <v>87</v>
      </c>
      <c r="G24" s="50" t="s">
        <v>88</v>
      </c>
      <c r="H24" s="50" t="s">
        <v>89</v>
      </c>
      <c r="I24" s="50"/>
      <c r="J24" s="50"/>
      <c r="K24" s="50"/>
      <c r="L24" s="50"/>
      <c r="M24" s="50"/>
      <c r="N24" s="50" t="s">
        <v>89</v>
      </c>
      <c r="O24" s="50" t="s">
        <v>87</v>
      </c>
      <c r="P24" s="50" t="s">
        <v>226</v>
      </c>
      <c r="Q24" s="50" t="s">
        <v>227</v>
      </c>
      <c r="R24" s="50" t="s">
        <v>228</v>
      </c>
    </row>
    <row r="25" spans="1:18" x14ac:dyDescent="0.25">
      <c r="A25" s="50" t="s">
        <v>175</v>
      </c>
      <c r="B25" s="53" t="s">
        <v>286</v>
      </c>
      <c r="C25" s="42" t="str">
        <f>Table1[[#This Row],['# ID de la encuesta]]&amp;"-"&amp;Table1[[#This Row],['# ID del aparato (marcarlo con este número en el sitio)]]</f>
        <v>EC05298-5-37</v>
      </c>
      <c r="D25" s="50" t="s">
        <v>223</v>
      </c>
      <c r="E25" s="50" t="s">
        <v>86</v>
      </c>
      <c r="F25" s="50" t="s">
        <v>89</v>
      </c>
      <c r="G25" s="50" t="s">
        <v>146</v>
      </c>
      <c r="H25" s="50"/>
      <c r="I25" s="50"/>
      <c r="J25" s="50"/>
      <c r="K25" s="50"/>
      <c r="L25" s="50"/>
      <c r="M25" s="50"/>
      <c r="N25" s="50" t="s">
        <v>89</v>
      </c>
      <c r="O25" s="50" t="s">
        <v>87</v>
      </c>
      <c r="P25" s="50" t="s">
        <v>287</v>
      </c>
      <c r="Q25" s="50"/>
      <c r="R25" s="50"/>
    </row>
    <row r="26" spans="1:18" x14ac:dyDescent="0.25">
      <c r="A26" s="50" t="s">
        <v>175</v>
      </c>
      <c r="B26" s="53" t="s">
        <v>121</v>
      </c>
      <c r="C26" s="42" t="str">
        <f>Table1[[#This Row],['# ID de la encuesta]]&amp;"-"&amp;Table1[[#This Row],['# ID del aparato (marcarlo con este número en el sitio)]]</f>
        <v>EC05298-5-24</v>
      </c>
      <c r="D26" s="50" t="s">
        <v>229</v>
      </c>
      <c r="E26" s="50" t="s">
        <v>86</v>
      </c>
      <c r="F26" s="50" t="s">
        <v>87</v>
      </c>
      <c r="G26" s="50" t="s">
        <v>95</v>
      </c>
      <c r="H26" s="50"/>
      <c r="I26" s="50" t="s">
        <v>87</v>
      </c>
      <c r="J26" s="50" t="s">
        <v>99</v>
      </c>
      <c r="K26" s="50" t="s">
        <v>145</v>
      </c>
      <c r="L26" s="50" t="s">
        <v>87</v>
      </c>
      <c r="M26" s="50" t="s">
        <v>89</v>
      </c>
      <c r="N26" s="50" t="s">
        <v>89</v>
      </c>
      <c r="O26" s="50" t="s">
        <v>87</v>
      </c>
      <c r="P26" s="50" t="s">
        <v>230</v>
      </c>
      <c r="Q26" s="50"/>
      <c r="R26" s="52" t="s">
        <v>231</v>
      </c>
    </row>
    <row r="27" spans="1:18" x14ac:dyDescent="0.25">
      <c r="A27" s="50" t="s">
        <v>175</v>
      </c>
      <c r="B27" s="53" t="s">
        <v>122</v>
      </c>
      <c r="C27" s="42" t="str">
        <f>Table1[[#This Row],['# ID de la encuesta]]&amp;"-"&amp;Table1[[#This Row],['# ID del aparato (marcarlo con este número en el sitio)]]</f>
        <v>EC05298-5-25</v>
      </c>
      <c r="D27" s="50" t="s">
        <v>229</v>
      </c>
      <c r="E27" s="50" t="s">
        <v>86</v>
      </c>
      <c r="F27" s="50" t="s">
        <v>87</v>
      </c>
      <c r="G27" s="50" t="s">
        <v>88</v>
      </c>
      <c r="H27" s="50" t="s">
        <v>89</v>
      </c>
      <c r="I27" s="50"/>
      <c r="J27" s="50"/>
      <c r="K27" s="50"/>
      <c r="L27" s="50"/>
      <c r="M27" s="50"/>
      <c r="N27" s="50" t="s">
        <v>89</v>
      </c>
      <c r="O27" s="50" t="s">
        <v>87</v>
      </c>
      <c r="P27" s="50" t="s">
        <v>232</v>
      </c>
      <c r="Q27" s="50" t="s">
        <v>233</v>
      </c>
      <c r="R27" s="50" t="s">
        <v>234</v>
      </c>
    </row>
    <row r="28" spans="1:18" x14ac:dyDescent="0.25">
      <c r="A28" s="50" t="s">
        <v>175</v>
      </c>
      <c r="B28" s="53" t="s">
        <v>124</v>
      </c>
      <c r="C28" s="42" t="str">
        <f>Table1[[#This Row],['# ID de la encuesta]]&amp;"-"&amp;Table1[[#This Row],['# ID del aparato (marcarlo con este número en el sitio)]]</f>
        <v>EC05298-5-26</v>
      </c>
      <c r="D28" s="50" t="s">
        <v>229</v>
      </c>
      <c r="E28" s="50" t="s">
        <v>86</v>
      </c>
      <c r="F28" s="50" t="s">
        <v>89</v>
      </c>
      <c r="G28" s="50" t="s">
        <v>146</v>
      </c>
      <c r="H28" s="50"/>
      <c r="I28" s="50"/>
      <c r="J28" s="50"/>
      <c r="K28" s="50"/>
      <c r="L28" s="50"/>
      <c r="M28" s="50"/>
      <c r="N28" s="50" t="s">
        <v>89</v>
      </c>
      <c r="O28" s="50" t="s">
        <v>89</v>
      </c>
      <c r="P28" s="50" t="s">
        <v>235</v>
      </c>
      <c r="Q28" s="50" t="s">
        <v>236</v>
      </c>
      <c r="R28" s="50" t="s">
        <v>237</v>
      </c>
    </row>
    <row r="29" spans="1:18" x14ac:dyDescent="0.25">
      <c r="A29" s="50" t="s">
        <v>175</v>
      </c>
      <c r="B29" s="53" t="s">
        <v>125</v>
      </c>
      <c r="C29" s="42" t="str">
        <f>Table1[[#This Row],['# ID de la encuesta]]&amp;"-"&amp;Table1[[#This Row],['# ID del aparato (marcarlo con este número en el sitio)]]</f>
        <v>EC05298-5-27</v>
      </c>
      <c r="D29" s="50" t="s">
        <v>238</v>
      </c>
      <c r="E29" s="50" t="s">
        <v>86</v>
      </c>
      <c r="F29" s="50" t="s">
        <v>87</v>
      </c>
      <c r="G29" s="50" t="s">
        <v>88</v>
      </c>
      <c r="H29" s="50" t="s">
        <v>89</v>
      </c>
      <c r="I29" s="50"/>
      <c r="J29" s="50"/>
      <c r="K29" s="50"/>
      <c r="L29" s="50"/>
      <c r="M29" s="50"/>
      <c r="N29" s="50" t="s">
        <v>89</v>
      </c>
      <c r="O29" s="50" t="s">
        <v>87</v>
      </c>
      <c r="P29" s="50" t="s">
        <v>239</v>
      </c>
      <c r="Q29" s="50"/>
      <c r="R29" s="52" t="s">
        <v>240</v>
      </c>
    </row>
    <row r="30" spans="1:18" x14ac:dyDescent="0.25">
      <c r="A30" s="50" t="s">
        <v>175</v>
      </c>
      <c r="B30" s="53" t="s">
        <v>126</v>
      </c>
      <c r="C30" s="42" t="str">
        <f>Table1[[#This Row],['# ID de la encuesta]]&amp;"-"&amp;Table1[[#This Row],['# ID del aparato (marcarlo con este número en el sitio)]]</f>
        <v>EC05298-5-28</v>
      </c>
      <c r="D30" s="50" t="s">
        <v>238</v>
      </c>
      <c r="E30" s="50" t="s">
        <v>106</v>
      </c>
      <c r="F30" s="50" t="s">
        <v>87</v>
      </c>
      <c r="G30" s="50" t="s">
        <v>241</v>
      </c>
      <c r="H30" s="50" t="s">
        <v>89</v>
      </c>
      <c r="I30" s="50"/>
      <c r="J30" s="50"/>
      <c r="K30" s="50"/>
      <c r="L30" s="50"/>
      <c r="M30" s="50"/>
      <c r="N30" s="50" t="s">
        <v>89</v>
      </c>
      <c r="O30" s="50" t="s">
        <v>89</v>
      </c>
      <c r="P30" s="50" t="s">
        <v>91</v>
      </c>
      <c r="Q30" s="50"/>
      <c r="R30" s="50" t="s">
        <v>242</v>
      </c>
    </row>
    <row r="31" spans="1:18" x14ac:dyDescent="0.25">
      <c r="A31" s="50" t="s">
        <v>175</v>
      </c>
      <c r="B31" s="53" t="s">
        <v>127</v>
      </c>
      <c r="C31" s="42" t="str">
        <f>Table1[[#This Row],['# ID de la encuesta]]&amp;"-"&amp;Table1[[#This Row],['# ID del aparato (marcarlo con este número en el sitio)]]</f>
        <v>EC05298-5-29</v>
      </c>
      <c r="D31" s="50" t="s">
        <v>291</v>
      </c>
      <c r="E31" s="50" t="s">
        <v>123</v>
      </c>
      <c r="F31" s="50" t="s">
        <v>89</v>
      </c>
      <c r="G31" s="50" t="s">
        <v>95</v>
      </c>
      <c r="H31" s="50"/>
      <c r="I31" s="50" t="s">
        <v>87</v>
      </c>
      <c r="J31" s="50" t="s">
        <v>243</v>
      </c>
      <c r="K31" s="50" t="s">
        <v>97</v>
      </c>
      <c r="L31" s="50" t="s">
        <v>87</v>
      </c>
      <c r="M31" s="50" t="s">
        <v>89</v>
      </c>
      <c r="N31" s="50" t="s">
        <v>89</v>
      </c>
      <c r="O31" s="50" t="s">
        <v>89</v>
      </c>
      <c r="P31" s="50" t="s">
        <v>244</v>
      </c>
      <c r="Q31" s="50" t="s">
        <v>245</v>
      </c>
      <c r="R31" s="52" t="s">
        <v>246</v>
      </c>
    </row>
    <row r="32" spans="1:18" x14ac:dyDescent="0.25">
      <c r="A32" s="50" t="s">
        <v>175</v>
      </c>
      <c r="B32" s="53" t="s">
        <v>128</v>
      </c>
      <c r="C32" s="42" t="str">
        <f>Table1[[#This Row],['# ID de la encuesta]]&amp;"-"&amp;Table1[[#This Row],['# ID del aparato (marcarlo con este número en el sitio)]]</f>
        <v>EC05298-5-30</v>
      </c>
      <c r="D32" s="50" t="s">
        <v>291</v>
      </c>
      <c r="E32" s="50" t="s">
        <v>123</v>
      </c>
      <c r="F32" s="50" t="s">
        <v>89</v>
      </c>
      <c r="G32" s="50" t="s">
        <v>88</v>
      </c>
      <c r="H32" s="50" t="s">
        <v>89</v>
      </c>
      <c r="I32" s="50"/>
      <c r="J32" s="50"/>
      <c r="K32" s="50"/>
      <c r="L32" s="50"/>
      <c r="M32" s="50"/>
      <c r="N32" s="50" t="s">
        <v>89</v>
      </c>
      <c r="O32" s="50" t="s">
        <v>89</v>
      </c>
      <c r="P32" s="50" t="s">
        <v>247</v>
      </c>
      <c r="Q32" s="50"/>
      <c r="R32" s="50" t="s">
        <v>248</v>
      </c>
    </row>
    <row r="33" spans="1:18" x14ac:dyDescent="0.25">
      <c r="A33" s="50" t="s">
        <v>175</v>
      </c>
      <c r="B33" s="53" t="s">
        <v>129</v>
      </c>
      <c r="C33" s="42" t="str">
        <f>Table1[[#This Row],['# ID de la encuesta]]&amp;"-"&amp;Table1[[#This Row],['# ID del aparato (marcarlo con este número en el sitio)]]</f>
        <v>EC05298-5-31</v>
      </c>
      <c r="D33" s="50" t="s">
        <v>291</v>
      </c>
      <c r="E33" s="50" t="s">
        <v>123</v>
      </c>
      <c r="F33" s="50" t="s">
        <v>87</v>
      </c>
      <c r="G33" s="50" t="s">
        <v>135</v>
      </c>
      <c r="H33" s="50"/>
      <c r="I33" s="50"/>
      <c r="J33" s="50"/>
      <c r="K33" s="50"/>
      <c r="L33" s="50"/>
      <c r="M33" s="50"/>
      <c r="N33" s="50" t="s">
        <v>89</v>
      </c>
      <c r="O33" s="50" t="s">
        <v>89</v>
      </c>
      <c r="P33" s="50" t="s">
        <v>249</v>
      </c>
      <c r="Q33" s="50" t="s">
        <v>250</v>
      </c>
      <c r="R33" s="50" t="s">
        <v>251</v>
      </c>
    </row>
    <row r="34" spans="1:18" x14ac:dyDescent="0.25">
      <c r="A34" s="50" t="s">
        <v>175</v>
      </c>
      <c r="B34" s="53" t="s">
        <v>130</v>
      </c>
      <c r="C34" s="42" t="str">
        <f>Table1[[#This Row],['# ID de la encuesta]]&amp;"-"&amp;Table1[[#This Row],['# ID del aparato (marcarlo con este número en el sitio)]]</f>
        <v>EC05298-5-32</v>
      </c>
      <c r="D34" s="50" t="s">
        <v>291</v>
      </c>
      <c r="E34" s="50" t="s">
        <v>123</v>
      </c>
      <c r="F34" s="50" t="s">
        <v>89</v>
      </c>
      <c r="G34" s="50" t="s">
        <v>146</v>
      </c>
      <c r="H34" s="50"/>
      <c r="I34" s="50"/>
      <c r="J34" s="50"/>
      <c r="K34" s="50"/>
      <c r="L34" s="50"/>
      <c r="M34" s="50"/>
      <c r="N34" s="50" t="s">
        <v>89</v>
      </c>
      <c r="O34" s="50" t="s">
        <v>89</v>
      </c>
      <c r="P34" s="50" t="s">
        <v>252</v>
      </c>
      <c r="Q34" s="50"/>
      <c r="R34" s="50" t="s">
        <v>253</v>
      </c>
    </row>
    <row r="35" spans="1:18" x14ac:dyDescent="0.25">
      <c r="A35" s="50" t="s">
        <v>175</v>
      </c>
      <c r="B35" s="53" t="s">
        <v>131</v>
      </c>
      <c r="C35" s="42" t="str">
        <f>Table1[[#This Row],['# ID de la encuesta]]&amp;"-"&amp;Table1[[#This Row],['# ID del aparato (marcarlo con este número en el sitio)]]</f>
        <v>EC05298-5-33</v>
      </c>
      <c r="D35" s="50" t="s">
        <v>254</v>
      </c>
      <c r="E35" s="50" t="s">
        <v>123</v>
      </c>
      <c r="F35" s="50" t="s">
        <v>87</v>
      </c>
      <c r="G35" s="50" t="s">
        <v>95</v>
      </c>
      <c r="H35" s="50"/>
      <c r="I35" s="50" t="s">
        <v>89</v>
      </c>
      <c r="J35" s="50" t="s">
        <v>99</v>
      </c>
      <c r="K35" s="50" t="s">
        <v>145</v>
      </c>
      <c r="L35" s="50" t="s">
        <v>87</v>
      </c>
      <c r="M35" s="50" t="s">
        <v>89</v>
      </c>
      <c r="N35" s="50" t="s">
        <v>89</v>
      </c>
      <c r="O35" s="50" t="s">
        <v>89</v>
      </c>
      <c r="P35" s="50" t="s">
        <v>255</v>
      </c>
      <c r="Q35" s="50" t="s">
        <v>256</v>
      </c>
      <c r="R35" s="50" t="s">
        <v>257</v>
      </c>
    </row>
    <row r="36" spans="1:18" x14ac:dyDescent="0.25">
      <c r="A36" s="50" t="s">
        <v>175</v>
      </c>
      <c r="B36" s="53" t="s">
        <v>132</v>
      </c>
      <c r="C36" s="42" t="str">
        <f>Table1[[#This Row],['# ID de la encuesta]]&amp;"-"&amp;Table1[[#This Row],['# ID del aparato (marcarlo con este número en el sitio)]]</f>
        <v>EC05298-5-34</v>
      </c>
      <c r="D36" s="50" t="s">
        <v>254</v>
      </c>
      <c r="E36" s="50" t="s">
        <v>123</v>
      </c>
      <c r="F36" s="50" t="s">
        <v>87</v>
      </c>
      <c r="G36" s="50" t="s">
        <v>88</v>
      </c>
      <c r="H36" s="50" t="s">
        <v>89</v>
      </c>
      <c r="I36" s="50"/>
      <c r="J36" s="50"/>
      <c r="K36" s="50"/>
      <c r="L36" s="50"/>
      <c r="M36" s="50"/>
      <c r="N36" s="50" t="s">
        <v>89</v>
      </c>
      <c r="O36" s="50" t="s">
        <v>89</v>
      </c>
      <c r="P36" s="50" t="s">
        <v>258</v>
      </c>
      <c r="Q36" s="50"/>
      <c r="R36" s="50" t="s">
        <v>259</v>
      </c>
    </row>
    <row r="37" spans="1:18" x14ac:dyDescent="0.25">
      <c r="A37" s="50" t="s">
        <v>175</v>
      </c>
      <c r="B37" s="53" t="s">
        <v>133</v>
      </c>
      <c r="C37" s="42" t="str">
        <f>Table1[[#This Row],['# ID de la encuesta]]&amp;"-"&amp;Table1[[#This Row],['# ID del aparato (marcarlo con este número en el sitio)]]</f>
        <v>EC05298-5-35</v>
      </c>
      <c r="D37" s="50" t="s">
        <v>260</v>
      </c>
      <c r="E37" s="50" t="s">
        <v>123</v>
      </c>
      <c r="F37" s="50" t="s">
        <v>87</v>
      </c>
      <c r="G37" s="50" t="s">
        <v>146</v>
      </c>
      <c r="H37" s="50"/>
      <c r="I37" s="50"/>
      <c r="J37" s="50"/>
      <c r="K37" s="50"/>
      <c r="L37" s="50"/>
      <c r="M37" s="50"/>
      <c r="N37" s="50" t="s">
        <v>89</v>
      </c>
      <c r="O37" s="50" t="s">
        <v>89</v>
      </c>
      <c r="P37" s="50" t="s">
        <v>261</v>
      </c>
      <c r="Q37" s="50"/>
      <c r="R37" s="50" t="s">
        <v>262</v>
      </c>
    </row>
    <row r="38" spans="1:18" x14ac:dyDescent="0.25">
      <c r="A38" s="50" t="s">
        <v>175</v>
      </c>
      <c r="B38" s="53" t="s">
        <v>134</v>
      </c>
      <c r="C38" s="42" t="str">
        <f>Table1[[#This Row],['# ID de la encuesta]]&amp;"-"&amp;Table1[[#This Row],['# ID del aparato (marcarlo con este número en el sitio)]]</f>
        <v>EC05298-5-36</v>
      </c>
      <c r="D38" s="50" t="s">
        <v>260</v>
      </c>
      <c r="E38" s="50" t="s">
        <v>123</v>
      </c>
      <c r="F38" s="50" t="s">
        <v>87</v>
      </c>
      <c r="G38" s="50" t="s">
        <v>135</v>
      </c>
      <c r="H38" s="50"/>
      <c r="I38" s="50"/>
      <c r="J38" s="50"/>
      <c r="K38" s="50"/>
      <c r="L38" s="50"/>
      <c r="M38" s="50"/>
      <c r="N38" s="50" t="s">
        <v>89</v>
      </c>
      <c r="O38" s="50" t="s">
        <v>89</v>
      </c>
      <c r="P38" s="50" t="s">
        <v>91</v>
      </c>
      <c r="Q38" s="50" t="s">
        <v>263</v>
      </c>
      <c r="R38" s="50" t="s">
        <v>264</v>
      </c>
    </row>
  </sheetData>
  <hyperlinks>
    <hyperlink ref="R9" r:id="rId1" xr:uid="{ECCE7D31-69FA-4153-B643-E3FBB898BD7B}"/>
    <hyperlink ref="R12" r:id="rId2" xr:uid="{A6289679-FE09-4979-9CDE-AB3417ABB870}"/>
    <hyperlink ref="R26" r:id="rId3" xr:uid="{32B229DA-E04D-4A02-B924-6FE52FEEA8FC}"/>
    <hyperlink ref="R31" r:id="rId4" xr:uid="{92C846DE-E0CE-43E8-9DA1-00E25B8383AD}"/>
    <hyperlink ref="R29" r:id="rId5" xr:uid="{253B18C1-D42B-4292-8C72-65B15E959647}"/>
  </hyperlinks>
  <pageMargins left="0.7" right="0.7" top="0.75" bottom="0.75" header="0.3" footer="0.3"/>
  <pageSetup paperSize="9" orientation="portrait" r:id="rId6"/>
  <tableParts count="1"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3CB880D99C3040A0EC1B8448311E44" ma:contentTypeVersion="12" ma:contentTypeDescription="Create a new document." ma:contentTypeScope="" ma:versionID="e6a34562ca58aa1e7a6c252d2cf7ba2e">
  <xsd:schema xmlns:xsd="http://www.w3.org/2001/XMLSchema" xmlns:xs="http://www.w3.org/2001/XMLSchema" xmlns:p="http://schemas.microsoft.com/office/2006/metadata/properties" xmlns:ns3="ea4aff53-15b8-44d1-bd34-668d2c673f5f" xmlns:ns4="ef1818e5-6800-473b-a9cd-d56650b948f8" targetNamespace="http://schemas.microsoft.com/office/2006/metadata/properties" ma:root="true" ma:fieldsID="07f7b689a87f833cb851da9fd46131a6" ns3:_="" ns4:_="">
    <xsd:import namespace="ea4aff53-15b8-44d1-bd34-668d2c673f5f"/>
    <xsd:import namespace="ef1818e5-6800-473b-a9cd-d56650b948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aff53-15b8-44d1-bd34-668d2c673f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818e5-6800-473b-a9cd-d56650b948f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8EBA99-1078-41D0-BF24-0C7DC238AD46}">
  <ds:schemaRefs>
    <ds:schemaRef ds:uri="http://purl.org/dc/dcmitype/"/>
    <ds:schemaRef ds:uri="http://schemas.openxmlformats.org/package/2006/metadata/core-properties"/>
    <ds:schemaRef ds:uri="ef1818e5-6800-473b-a9cd-d56650b948f8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ea4aff53-15b8-44d1-bd34-668d2c673f5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1298B4A-D332-4C22-A758-E41E4B7BB0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B41739-1076-470C-B2A8-EC25DA96A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4aff53-15b8-44d1-bd34-668d2c673f5f"/>
    <ds:schemaRef ds:uri="ef1818e5-6800-473b-a9cd-d56650b948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Oferta económica</vt:lpstr>
      <vt:lpstr>Cantidades</vt:lpstr>
      <vt:lpstr>Registro de aparatos sanitarios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Pablo Daza</cp:lastModifiedBy>
  <dcterms:created xsi:type="dcterms:W3CDTF">2019-02-01T21:20:06Z</dcterms:created>
  <dcterms:modified xsi:type="dcterms:W3CDTF">2021-01-05T20:29:22Z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0x0101004C3CB880D99C3040A0EC1B8448311E44</vt:lpwstr>
  </property>
</Properties>
</file>